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40" yWindow="100" windowWidth="20060" windowHeight="8460"/>
  </bookViews>
  <sheets>
    <sheet name="ENONCE " sheetId="1" r:id="rId1"/>
    <sheet name="CORRIGE" sheetId="2" r:id="rId2"/>
    <sheet name="Feuil3" sheetId="3" r:id="rId3"/>
    <sheet name="Feuil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C55" i="1"/>
  <c r="C62" i="1"/>
  <c r="D54" i="1"/>
  <c r="D55" i="1"/>
  <c r="D62" i="1"/>
  <c r="E54" i="1"/>
  <c r="E55" i="1"/>
  <c r="E62" i="1"/>
  <c r="F54" i="1"/>
  <c r="F55" i="1"/>
  <c r="F62" i="1"/>
  <c r="G54" i="1"/>
  <c r="G55" i="1"/>
  <c r="G62" i="1"/>
  <c r="H54" i="1"/>
  <c r="H55" i="1"/>
  <c r="H62" i="1"/>
  <c r="I54" i="1"/>
  <c r="I55" i="1"/>
  <c r="I62" i="1"/>
  <c r="J54" i="1"/>
  <c r="J55" i="1"/>
  <c r="J62" i="1"/>
  <c r="K54" i="1"/>
  <c r="K55" i="1"/>
  <c r="K62" i="1"/>
  <c r="L54" i="1"/>
  <c r="L55" i="1"/>
  <c r="L62" i="1"/>
  <c r="M54" i="1"/>
  <c r="M55" i="1"/>
  <c r="M62" i="1"/>
  <c r="G128" i="2"/>
  <c r="H123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N105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N100" i="2"/>
  <c r="M89" i="2"/>
  <c r="L89" i="2"/>
  <c r="K89" i="2"/>
  <c r="J89" i="2"/>
  <c r="I89" i="2"/>
  <c r="H89" i="2"/>
  <c r="G89" i="2"/>
  <c r="F89" i="2"/>
  <c r="E89" i="2"/>
  <c r="D89" i="2"/>
  <c r="C89" i="2"/>
  <c r="B89" i="2"/>
  <c r="N88" i="2"/>
  <c r="B111" i="2"/>
  <c r="N87" i="2"/>
  <c r="N89" i="2"/>
  <c r="M83" i="2"/>
  <c r="M91" i="2"/>
  <c r="L83" i="2"/>
  <c r="L91" i="2"/>
  <c r="K83" i="2"/>
  <c r="K91" i="2"/>
  <c r="J83" i="2"/>
  <c r="J91" i="2"/>
  <c r="I83" i="2"/>
  <c r="I91" i="2"/>
  <c r="H83" i="2"/>
  <c r="H91" i="2"/>
  <c r="G83" i="2"/>
  <c r="G91" i="2"/>
  <c r="F83" i="2"/>
  <c r="F91" i="2"/>
  <c r="E83" i="2"/>
  <c r="E91" i="2"/>
  <c r="D83" i="2"/>
  <c r="D91" i="2"/>
  <c r="C83" i="2"/>
  <c r="C91" i="2"/>
  <c r="B83" i="2"/>
  <c r="N83" i="2"/>
  <c r="N80" i="2"/>
  <c r="N75" i="2"/>
  <c r="N70" i="2"/>
  <c r="N56" i="2"/>
  <c r="N57" i="2"/>
  <c r="N71" i="2"/>
  <c r="N65" i="2"/>
  <c r="N63" i="2"/>
  <c r="M53" i="2"/>
  <c r="M58" i="2"/>
  <c r="K53" i="2"/>
  <c r="K58" i="2"/>
  <c r="I53" i="2"/>
  <c r="I58" i="2"/>
  <c r="G53" i="2"/>
  <c r="G58" i="2"/>
  <c r="E53" i="2"/>
  <c r="E58" i="2"/>
  <c r="C53" i="2"/>
  <c r="C58" i="2"/>
  <c r="N81" i="2"/>
  <c r="L56" i="2"/>
  <c r="L57" i="2"/>
  <c r="L66" i="2"/>
  <c r="J56" i="2"/>
  <c r="J57" i="2"/>
  <c r="J71" i="2"/>
  <c r="H56" i="2"/>
  <c r="H57" i="2"/>
  <c r="H66" i="2"/>
  <c r="F56" i="2"/>
  <c r="F57" i="2"/>
  <c r="F71" i="2"/>
  <c r="D56" i="2"/>
  <c r="D57" i="2"/>
  <c r="D66" i="2"/>
  <c r="B56" i="2"/>
  <c r="B57" i="2"/>
  <c r="B71" i="2"/>
  <c r="M56" i="2"/>
  <c r="M57" i="2"/>
  <c r="K56" i="2"/>
  <c r="K57" i="2"/>
  <c r="I56" i="2"/>
  <c r="I57" i="2"/>
  <c r="G56" i="2"/>
  <c r="G57" i="2"/>
  <c r="E56" i="2"/>
  <c r="E57" i="2"/>
  <c r="C56" i="2"/>
  <c r="C57" i="2"/>
  <c r="L53" i="2"/>
  <c r="L58" i="2"/>
  <c r="J53" i="2"/>
  <c r="J58" i="2"/>
  <c r="H53" i="2"/>
  <c r="H58" i="2"/>
  <c r="F53" i="2"/>
  <c r="F58" i="2"/>
  <c r="D53" i="2"/>
  <c r="D58" i="2"/>
  <c r="B53" i="2"/>
  <c r="B58" i="2"/>
  <c r="N51" i="2"/>
  <c r="G126" i="1"/>
  <c r="H121" i="1"/>
  <c r="N86" i="1"/>
  <c r="B109" i="1"/>
  <c r="B81" i="1"/>
  <c r="B89" i="1"/>
  <c r="B93" i="1"/>
  <c r="C81" i="1"/>
  <c r="C89" i="1"/>
  <c r="C93" i="1"/>
  <c r="D81" i="1"/>
  <c r="D89" i="1"/>
  <c r="D93" i="1"/>
  <c r="E81" i="1"/>
  <c r="E89" i="1"/>
  <c r="E93" i="1"/>
  <c r="F81" i="1"/>
  <c r="F89" i="1"/>
  <c r="F93" i="1"/>
  <c r="G81" i="1"/>
  <c r="G89" i="1"/>
  <c r="G93" i="1"/>
  <c r="H81" i="1"/>
  <c r="H89" i="1"/>
  <c r="H93" i="1"/>
  <c r="I81" i="1"/>
  <c r="I89" i="1"/>
  <c r="I93" i="1"/>
  <c r="J81" i="1"/>
  <c r="J89" i="1"/>
  <c r="J93" i="1"/>
  <c r="K81" i="1"/>
  <c r="K89" i="1"/>
  <c r="K93" i="1"/>
  <c r="L81" i="1"/>
  <c r="L89" i="1"/>
  <c r="L93" i="1"/>
  <c r="M81" i="1"/>
  <c r="M89" i="1"/>
  <c r="M93" i="1"/>
  <c r="N93" i="1"/>
  <c r="B110" i="1"/>
  <c r="C109" i="1"/>
  <c r="B116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G113" i="1"/>
  <c r="C103" i="1"/>
  <c r="D103" i="1"/>
  <c r="E103" i="1"/>
  <c r="F103" i="1"/>
  <c r="G103" i="1"/>
  <c r="H103" i="1"/>
  <c r="I103" i="1"/>
  <c r="J103" i="1"/>
  <c r="K103" i="1"/>
  <c r="L103" i="1"/>
  <c r="M103" i="1"/>
  <c r="B103" i="1"/>
  <c r="C98" i="1"/>
  <c r="D98" i="1"/>
  <c r="E98" i="1"/>
  <c r="F98" i="1"/>
  <c r="G98" i="1"/>
  <c r="H98" i="1"/>
  <c r="I98" i="1"/>
  <c r="J98" i="1"/>
  <c r="K98" i="1"/>
  <c r="L98" i="1"/>
  <c r="M98" i="1"/>
  <c r="B98" i="1"/>
  <c r="C87" i="1"/>
  <c r="D87" i="1"/>
  <c r="E87" i="1"/>
  <c r="F87" i="1"/>
  <c r="G87" i="1"/>
  <c r="H87" i="1"/>
  <c r="I87" i="1"/>
  <c r="J87" i="1"/>
  <c r="K87" i="1"/>
  <c r="L87" i="1"/>
  <c r="M87" i="1"/>
  <c r="B87" i="1"/>
  <c r="N85" i="1"/>
  <c r="N87" i="1"/>
  <c r="N78" i="1"/>
  <c r="N73" i="1"/>
  <c r="N63" i="1"/>
  <c r="N68" i="1"/>
  <c r="N61" i="1"/>
  <c r="L51" i="1"/>
  <c r="M51" i="1"/>
  <c r="M56" i="1"/>
  <c r="C51" i="1"/>
  <c r="D51" i="1"/>
  <c r="E51" i="1"/>
  <c r="F51" i="1"/>
  <c r="F56" i="1"/>
  <c r="G51" i="1"/>
  <c r="H51" i="1"/>
  <c r="I51" i="1"/>
  <c r="J51" i="1"/>
  <c r="K51" i="1"/>
  <c r="B51" i="1"/>
  <c r="B56" i="1"/>
  <c r="N54" i="1"/>
  <c r="N55" i="1"/>
  <c r="B54" i="1"/>
  <c r="B55" i="1"/>
  <c r="B62" i="1"/>
  <c r="N49" i="1"/>
  <c r="E66" i="2"/>
  <c r="E81" i="2"/>
  <c r="E71" i="2"/>
  <c r="E64" i="2"/>
  <c r="E84" i="2"/>
  <c r="M66" i="2"/>
  <c r="M81" i="2"/>
  <c r="M71" i="2"/>
  <c r="M64" i="2"/>
  <c r="M84" i="2"/>
  <c r="F101" i="2"/>
  <c r="F102" i="2"/>
  <c r="F103" i="2"/>
  <c r="F95" i="2"/>
  <c r="F92" i="2"/>
  <c r="F93" i="2"/>
  <c r="E95" i="2"/>
  <c r="E92" i="2"/>
  <c r="E93" i="2"/>
  <c r="E101" i="2"/>
  <c r="E102" i="2"/>
  <c r="E103" i="2"/>
  <c r="I95" i="2"/>
  <c r="I92" i="2"/>
  <c r="I93" i="2"/>
  <c r="I101" i="2"/>
  <c r="I102" i="2"/>
  <c r="I103" i="2"/>
  <c r="M95" i="2"/>
  <c r="M92" i="2"/>
  <c r="M93" i="2"/>
  <c r="M101" i="2"/>
  <c r="M102" i="2"/>
  <c r="M103" i="2"/>
  <c r="C92" i="2"/>
  <c r="C93" i="2"/>
  <c r="C101" i="2"/>
  <c r="C102" i="2"/>
  <c r="C103" i="2"/>
  <c r="C95" i="2"/>
  <c r="G92" i="2"/>
  <c r="G93" i="2"/>
  <c r="G101" i="2"/>
  <c r="G102" i="2"/>
  <c r="G103" i="2"/>
  <c r="G95" i="2"/>
  <c r="K92" i="2"/>
  <c r="K93" i="2"/>
  <c r="K101" i="2"/>
  <c r="K102" i="2"/>
  <c r="K103" i="2"/>
  <c r="K95" i="2"/>
  <c r="I66" i="2"/>
  <c r="I81" i="2"/>
  <c r="I71" i="2"/>
  <c r="I64" i="2"/>
  <c r="J101" i="2"/>
  <c r="J102" i="2"/>
  <c r="J103" i="2"/>
  <c r="J95" i="2"/>
  <c r="J92" i="2"/>
  <c r="J93" i="2"/>
  <c r="C81" i="2"/>
  <c r="C71" i="2"/>
  <c r="C64" i="2"/>
  <c r="C66" i="2"/>
  <c r="G81" i="2"/>
  <c r="G71" i="2"/>
  <c r="G64" i="2"/>
  <c r="G66" i="2"/>
  <c r="K81" i="2"/>
  <c r="K71" i="2"/>
  <c r="K64" i="2"/>
  <c r="K66" i="2"/>
  <c r="D92" i="2"/>
  <c r="D93" i="2"/>
  <c r="D101" i="2"/>
  <c r="D102" i="2"/>
  <c r="D103" i="2"/>
  <c r="D95" i="2"/>
  <c r="H92" i="2"/>
  <c r="H93" i="2"/>
  <c r="H101" i="2"/>
  <c r="H102" i="2"/>
  <c r="H103" i="2"/>
  <c r="H95" i="2"/>
  <c r="L92" i="2"/>
  <c r="L93" i="2"/>
  <c r="L101" i="2"/>
  <c r="L102" i="2"/>
  <c r="L103" i="2"/>
  <c r="L95" i="2"/>
  <c r="N53" i="2"/>
  <c r="N58" i="2"/>
  <c r="B81" i="2"/>
  <c r="F81" i="2"/>
  <c r="J81" i="2"/>
  <c r="D64" i="2"/>
  <c r="D71" i="2"/>
  <c r="D84" i="2"/>
  <c r="H64" i="2"/>
  <c r="H71" i="2"/>
  <c r="H84" i="2"/>
  <c r="L64" i="2"/>
  <c r="B66" i="2"/>
  <c r="F66" i="2"/>
  <c r="J66" i="2"/>
  <c r="L71" i="2"/>
  <c r="B91" i="2"/>
  <c r="D81" i="2"/>
  <c r="H81" i="2"/>
  <c r="L81" i="2"/>
  <c r="B64" i="2"/>
  <c r="F64" i="2"/>
  <c r="J64" i="2"/>
  <c r="N98" i="1"/>
  <c r="N103" i="1"/>
  <c r="K90" i="1"/>
  <c r="K100" i="1"/>
  <c r="K101" i="1"/>
  <c r="C90" i="1"/>
  <c r="C100" i="1"/>
  <c r="C101" i="1"/>
  <c r="H90" i="1"/>
  <c r="H100" i="1"/>
  <c r="H101" i="1"/>
  <c r="M100" i="1"/>
  <c r="M101" i="1"/>
  <c r="M90" i="1"/>
  <c r="I100" i="1"/>
  <c r="I101" i="1"/>
  <c r="I90" i="1"/>
  <c r="E100" i="1"/>
  <c r="E101" i="1"/>
  <c r="E90" i="1"/>
  <c r="L90" i="1"/>
  <c r="L100" i="1"/>
  <c r="L101" i="1"/>
  <c r="D90" i="1"/>
  <c r="D100" i="1"/>
  <c r="D101" i="1"/>
  <c r="J90" i="1"/>
  <c r="J100" i="1"/>
  <c r="J101" i="1"/>
  <c r="F90" i="1"/>
  <c r="F100" i="1"/>
  <c r="F101" i="1"/>
  <c r="N81" i="1"/>
  <c r="M64" i="1"/>
  <c r="N79" i="1"/>
  <c r="L79" i="1"/>
  <c r="D79" i="1"/>
  <c r="M79" i="1"/>
  <c r="I79" i="1"/>
  <c r="E79" i="1"/>
  <c r="F79" i="1"/>
  <c r="J79" i="1"/>
  <c r="B79" i="1"/>
  <c r="K79" i="1"/>
  <c r="G79" i="1"/>
  <c r="C79" i="1"/>
  <c r="H79" i="1"/>
  <c r="L69" i="1"/>
  <c r="I64" i="1"/>
  <c r="D69" i="1"/>
  <c r="H69" i="1"/>
  <c r="N69" i="1"/>
  <c r="F64" i="1"/>
  <c r="L64" i="1"/>
  <c r="H64" i="1"/>
  <c r="E64" i="1"/>
  <c r="J69" i="1"/>
  <c r="F69" i="1"/>
  <c r="B64" i="1"/>
  <c r="B69" i="1"/>
  <c r="K69" i="1"/>
  <c r="G69" i="1"/>
  <c r="G64" i="1"/>
  <c r="G82" i="1"/>
  <c r="G83" i="1"/>
  <c r="C69" i="1"/>
  <c r="J64" i="1"/>
  <c r="C64" i="1"/>
  <c r="K64" i="1"/>
  <c r="D64" i="1"/>
  <c r="M69" i="1"/>
  <c r="I69" i="1"/>
  <c r="E69" i="1"/>
  <c r="L56" i="1"/>
  <c r="N62" i="1"/>
  <c r="D56" i="1"/>
  <c r="H56" i="1"/>
  <c r="J56" i="1"/>
  <c r="K56" i="1"/>
  <c r="G56" i="1"/>
  <c r="C56" i="1"/>
  <c r="I56" i="1"/>
  <c r="E56" i="1"/>
  <c r="N51" i="1"/>
  <c r="B101" i="2"/>
  <c r="B95" i="2"/>
  <c r="N95" i="2"/>
  <c r="B112" i="2"/>
  <c r="C111" i="2"/>
  <c r="B118" i="2"/>
  <c r="N91" i="2"/>
  <c r="B92" i="2"/>
  <c r="C84" i="2"/>
  <c r="F84" i="2"/>
  <c r="L84" i="2"/>
  <c r="N64" i="2"/>
  <c r="B84" i="2"/>
  <c r="H96" i="2"/>
  <c r="H106" i="2"/>
  <c r="H107" i="2"/>
  <c r="H108" i="2"/>
  <c r="H85" i="2"/>
  <c r="G84" i="2"/>
  <c r="J84" i="2"/>
  <c r="N66" i="2"/>
  <c r="I84" i="2"/>
  <c r="D96" i="2"/>
  <c r="D106" i="2"/>
  <c r="D107" i="2"/>
  <c r="D108" i="2"/>
  <c r="D85" i="2"/>
  <c r="M96" i="2"/>
  <c r="M106" i="2"/>
  <c r="M107" i="2"/>
  <c r="M108" i="2"/>
  <c r="M85" i="2"/>
  <c r="E96" i="2"/>
  <c r="E106" i="2"/>
  <c r="E107" i="2"/>
  <c r="E108" i="2"/>
  <c r="E85" i="2"/>
  <c r="K84" i="2"/>
  <c r="I82" i="1"/>
  <c r="I83" i="1"/>
  <c r="F82" i="1"/>
  <c r="F83" i="1"/>
  <c r="L82" i="1"/>
  <c r="L83" i="1"/>
  <c r="M82" i="1"/>
  <c r="M83" i="1"/>
  <c r="K82" i="1"/>
  <c r="K83" i="1"/>
  <c r="J82" i="1"/>
  <c r="J83" i="1"/>
  <c r="D82" i="1"/>
  <c r="D83" i="1"/>
  <c r="E82" i="1"/>
  <c r="E83" i="1"/>
  <c r="C82" i="1"/>
  <c r="C83" i="1"/>
  <c r="H82" i="1"/>
  <c r="H83" i="1"/>
  <c r="B82" i="1"/>
  <c r="B83" i="1"/>
  <c r="G90" i="1"/>
  <c r="G100" i="1"/>
  <c r="G101" i="1"/>
  <c r="L94" i="1"/>
  <c r="L104" i="1"/>
  <c r="L105" i="1"/>
  <c r="L106" i="1"/>
  <c r="L91" i="1"/>
  <c r="H91" i="1"/>
  <c r="M91" i="1"/>
  <c r="C91" i="1"/>
  <c r="F91" i="1"/>
  <c r="F94" i="1"/>
  <c r="F104" i="1"/>
  <c r="F105" i="1"/>
  <c r="F106" i="1"/>
  <c r="K91" i="1"/>
  <c r="I94" i="1"/>
  <c r="I104" i="1"/>
  <c r="I105" i="1"/>
  <c r="I106" i="1"/>
  <c r="I91" i="1"/>
  <c r="J91" i="1"/>
  <c r="D91" i="1"/>
  <c r="E91" i="1"/>
  <c r="B90" i="1"/>
  <c r="N89" i="1"/>
  <c r="N64" i="1"/>
  <c r="N56" i="1"/>
  <c r="D94" i="1"/>
  <c r="D104" i="1"/>
  <c r="D105" i="1"/>
  <c r="D106" i="1"/>
  <c r="K94" i="1"/>
  <c r="K104" i="1"/>
  <c r="K105" i="1"/>
  <c r="K106" i="1"/>
  <c r="C94" i="1"/>
  <c r="C104" i="1"/>
  <c r="C105" i="1"/>
  <c r="C106" i="1"/>
  <c r="G96" i="2"/>
  <c r="G106" i="2"/>
  <c r="G107" i="2"/>
  <c r="G108" i="2"/>
  <c r="G85" i="2"/>
  <c r="B93" i="2"/>
  <c r="N93" i="2"/>
  <c r="N92" i="2"/>
  <c r="J96" i="2"/>
  <c r="J106" i="2"/>
  <c r="J107" i="2"/>
  <c r="J108" i="2"/>
  <c r="J85" i="2"/>
  <c r="N84" i="2"/>
  <c r="N85" i="2"/>
  <c r="B96" i="2"/>
  <c r="B85" i="2"/>
  <c r="C96" i="2"/>
  <c r="C106" i="2"/>
  <c r="C107" i="2"/>
  <c r="C108" i="2"/>
  <c r="C85" i="2"/>
  <c r="N101" i="2"/>
  <c r="B102" i="2"/>
  <c r="B103" i="2"/>
  <c r="I96" i="2"/>
  <c r="I106" i="2"/>
  <c r="I107" i="2"/>
  <c r="I108" i="2"/>
  <c r="I85" i="2"/>
  <c r="L96" i="2"/>
  <c r="L106" i="2"/>
  <c r="L107" i="2"/>
  <c r="L108" i="2"/>
  <c r="L85" i="2"/>
  <c r="K96" i="2"/>
  <c r="K106" i="2"/>
  <c r="K107" i="2"/>
  <c r="K108" i="2"/>
  <c r="K85" i="2"/>
  <c r="F96" i="2"/>
  <c r="F106" i="2"/>
  <c r="F107" i="2"/>
  <c r="F108" i="2"/>
  <c r="F85" i="2"/>
  <c r="J94" i="1"/>
  <c r="J104" i="1"/>
  <c r="J105" i="1"/>
  <c r="J106" i="1"/>
  <c r="M94" i="1"/>
  <c r="M104" i="1"/>
  <c r="M105" i="1"/>
  <c r="M106" i="1"/>
  <c r="E94" i="1"/>
  <c r="E104" i="1"/>
  <c r="E105" i="1"/>
  <c r="E106" i="1"/>
  <c r="H94" i="1"/>
  <c r="H104" i="1"/>
  <c r="H105" i="1"/>
  <c r="H106" i="1"/>
  <c r="N82" i="1"/>
  <c r="N83" i="1"/>
  <c r="G91" i="1"/>
  <c r="G94" i="1"/>
  <c r="G104" i="1"/>
  <c r="G105" i="1"/>
  <c r="G106" i="1"/>
  <c r="N90" i="1"/>
  <c r="B91" i="1"/>
  <c r="N91" i="1"/>
  <c r="B94" i="1"/>
  <c r="B100" i="1"/>
  <c r="B101" i="1"/>
  <c r="N100" i="1"/>
  <c r="N101" i="1"/>
  <c r="G115" i="2"/>
  <c r="N102" i="2"/>
  <c r="N103" i="2"/>
  <c r="B106" i="2"/>
  <c r="N96" i="2"/>
  <c r="B104" i="1"/>
  <c r="N94" i="1"/>
  <c r="N106" i="2"/>
  <c r="B107" i="2"/>
  <c r="B108" i="2"/>
  <c r="N104" i="1"/>
  <c r="B105" i="1"/>
  <c r="B106" i="1"/>
  <c r="N105" i="1"/>
  <c r="N106" i="1"/>
  <c r="G112" i="1"/>
  <c r="H112" i="1"/>
  <c r="G125" i="1"/>
  <c r="H125" i="1"/>
  <c r="H128" i="1"/>
  <c r="H129" i="1"/>
  <c r="N107" i="2"/>
  <c r="N108" i="2"/>
  <c r="G114" i="2"/>
  <c r="H114" i="2"/>
  <c r="G127" i="2"/>
  <c r="H127" i="2"/>
  <c r="H130" i="2"/>
  <c r="H131" i="2"/>
</calcChain>
</file>

<file path=xl/sharedStrings.xml><?xml version="1.0" encoding="utf-8"?>
<sst xmlns="http://schemas.openxmlformats.org/spreadsheetml/2006/main" count="194" uniqueCount="99">
  <si>
    <t>HORAIRE THEORIQUE</t>
  </si>
  <si>
    <t>Janvier</t>
  </si>
  <si>
    <t>Février</t>
  </si>
  <si>
    <t xml:space="preserve">Mars </t>
  </si>
  <si>
    <t>Avril</t>
  </si>
  <si>
    <t>Mai</t>
  </si>
  <si>
    <t>Juin</t>
  </si>
  <si>
    <t xml:space="preserve">Juillet </t>
  </si>
  <si>
    <t>Aout</t>
  </si>
  <si>
    <t>Septembre</t>
  </si>
  <si>
    <t>Octobre</t>
  </si>
  <si>
    <t>Novembre</t>
  </si>
  <si>
    <t>Décembre</t>
  </si>
  <si>
    <t>Total</t>
  </si>
  <si>
    <t>Taux de Charge 20 %</t>
  </si>
  <si>
    <t>Heures de Maladie</t>
  </si>
  <si>
    <t>Coût Horaire Moyen</t>
  </si>
  <si>
    <t>Coût Horaire Moyen + Charges</t>
  </si>
  <si>
    <t>Coût Valorisation 50 % ets - 50 % SS</t>
  </si>
  <si>
    <t xml:space="preserve">Coût Valorisation 100 % ets </t>
  </si>
  <si>
    <t>Coût Valorisation 16  % ets - 84 %  ETAT</t>
  </si>
  <si>
    <t>Heures de  Chômage Partiel</t>
  </si>
  <si>
    <t>Heures de grèves, absences  autorisées (enfant malade)  ou injustifiées</t>
  </si>
  <si>
    <t>Heures de Congés</t>
  </si>
  <si>
    <t>52 Semaines</t>
  </si>
  <si>
    <t>-5 Semaines Congés Payés</t>
  </si>
  <si>
    <t>-1,5 Semaines Jours Fériés</t>
  </si>
  <si>
    <t>45,5 Semaines ouvrées, soit 45,5 x 35h00 = 1 592 arrondi à 1607</t>
  </si>
  <si>
    <t>pointage de l'activité de la Société Labeur pour 2019</t>
  </si>
  <si>
    <t>Heures de Formation, de délégation, evts familiaux</t>
  </si>
  <si>
    <t>Exercice DMOE 1 et DMOE 2 - Vendredi 17 Avril - Analyse de la Branche Personnel</t>
  </si>
  <si>
    <t>Horaire Théorique pour 1 Salarié</t>
  </si>
  <si>
    <t>Coût Total pour l'effectif de 10 Salariés</t>
  </si>
  <si>
    <t>TOTAL Coût HEURES NON TRAVAILLEES HORS CP</t>
  </si>
  <si>
    <t>TOTAL Coût HEURES TRAVAILLEES HORS CP</t>
  </si>
  <si>
    <t>TOTAL Coût HEURES</t>
  </si>
  <si>
    <t>Horaire théorique  pour en Effectif 10 Salariés (1)</t>
  </si>
  <si>
    <r>
      <t>Heures</t>
    </r>
    <r>
      <rPr>
        <b/>
        <u/>
        <sz val="13"/>
        <color theme="1"/>
        <rFont val="Calibri"/>
        <family val="2"/>
        <scheme val="minor"/>
      </rPr>
      <t xml:space="preserve"> non travaillées mais indemnisées (2)</t>
    </r>
  </si>
  <si>
    <r>
      <t xml:space="preserve">Heures </t>
    </r>
    <r>
      <rPr>
        <b/>
        <u/>
        <sz val="13"/>
        <color theme="1"/>
        <rFont val="Calibri"/>
        <family val="2"/>
        <scheme val="minor"/>
      </rPr>
      <t xml:space="preserve"> non travaillées mais Payées (3)</t>
    </r>
  </si>
  <si>
    <r>
      <t xml:space="preserve">Heures </t>
    </r>
    <r>
      <rPr>
        <b/>
        <u/>
        <sz val="13"/>
        <color theme="1"/>
        <rFont val="Calibri"/>
        <family val="2"/>
        <scheme val="minor"/>
      </rPr>
      <t xml:space="preserve"> non travaillées et non  Payées (4)</t>
    </r>
  </si>
  <si>
    <r>
      <t xml:space="preserve">Heures </t>
    </r>
    <r>
      <rPr>
        <b/>
        <u/>
        <sz val="13"/>
        <color theme="1"/>
        <rFont val="Calibri"/>
        <family val="2"/>
        <scheme val="minor"/>
      </rPr>
      <t xml:space="preserve"> de Congés Payées (5)</t>
    </r>
  </si>
  <si>
    <t>TOTAL HEURES NON TRAVAILLEES HORS CP (2+3+4)</t>
  </si>
  <si>
    <t>TOTAL  HEURES TRAVAILLEES  (1) - (2+3+4)</t>
  </si>
  <si>
    <t>Moyenne</t>
  </si>
  <si>
    <t>TOTAL HEURES TRAVAILLEES ET NON TRAVAILLEES</t>
  </si>
  <si>
    <t>mesure des ecarts</t>
  </si>
  <si>
    <t xml:space="preserve">HEURES TRAVAILLEES </t>
  </si>
  <si>
    <t>Ecart</t>
  </si>
  <si>
    <t>Ecart en %</t>
  </si>
  <si>
    <t>Coût HORAIRE THEORIQUE</t>
  </si>
  <si>
    <t>Coût HEURES TRAVAILLEES et NON TRAVAILLEES</t>
  </si>
  <si>
    <t>Heures de maladie : 1 200 Heures à répartir sur 12 Mois</t>
  </si>
  <si>
    <t>Heures de Chomâge Partiel :  600 Heures à répartir sur 12 Mois</t>
  </si>
  <si>
    <t>Heures non travaillées mais payées (formation, délégation, etc..)  :  2 400 Heures à répartir sur 12 Mois</t>
  </si>
  <si>
    <t>Heures non travaillées non payées (Grève, absences non justifiées, etc..)  :  600 Heures à répartir sur 12 Mois</t>
  </si>
  <si>
    <t>La société LABEUR souhaite faire un Audit de sa branche personnel et de l'activité de son personnel. Elle a établit des pojections</t>
  </si>
  <si>
    <t>1) Vous devez compléter le tableau ci-dessous  en fonction des données suivantes :</t>
  </si>
  <si>
    <t>2) Vous devez mesurez l'incidence des heures non travaillées sur la structure de coûts de l'entreprises</t>
  </si>
  <si>
    <t xml:space="preserve">Selon vous la proportion des heures non travaillées (payées et indemnisées ou non) par rapport à l'horaire théorique  </t>
  </si>
  <si>
    <t>est elle équivalente à l'économie de coût salariaux ?</t>
  </si>
  <si>
    <t>Taux Horaire Théorique</t>
  </si>
  <si>
    <t>Taux Réels</t>
  </si>
  <si>
    <t>Nombre d'Heures Travaillées</t>
  </si>
  <si>
    <t>Coût Total Heures travaillées et non travaillées</t>
  </si>
  <si>
    <t xml:space="preserve">Soit 4€ de surcoût </t>
  </si>
  <si>
    <t xml:space="preserve">Ainsi si on le ramène à une activité industrielle, une baisse  de 30 % des heures travaillées doit entrainer une baisse de </t>
  </si>
  <si>
    <t>production de 30 % mais la baisse de coûts ne sera pas proportionnelle</t>
  </si>
  <si>
    <t>Exemple : 12 000 pièces de courroies fabriquées  sur une année</t>
  </si>
  <si>
    <t xml:space="preserve">Soit une coût unitaire théorqiue du personnel </t>
  </si>
  <si>
    <t>Une baisse d'activité de 30 % entraine une baisse de production équivalente mais une baisse de coûts non</t>
  </si>
  <si>
    <t>proportionnelle ce qui renchérit le coût unitaire</t>
  </si>
  <si>
    <t xml:space="preserve">Soit une augmentation de </t>
  </si>
  <si>
    <t>Heures Travaillées</t>
  </si>
  <si>
    <t>Coût Total des Heures Travaillées et non travaillées</t>
  </si>
  <si>
    <t>à comparer avec le taux horaire théorique</t>
  </si>
  <si>
    <r>
      <t xml:space="preserve">a°) </t>
    </r>
    <r>
      <rPr>
        <b/>
        <u/>
        <sz val="14"/>
        <color theme="1"/>
        <rFont val="Calibri"/>
        <family val="2"/>
        <scheme val="minor"/>
      </rPr>
      <t>Taux Horaire d'une heure travaillée</t>
    </r>
  </si>
  <si>
    <t>L'entreprise LABEUR produit 12 000 courroies par an dans l'hypothèse d'une pleine activité sans absence hors congés</t>
  </si>
  <si>
    <t xml:space="preserve">Soit un Coût Unitaire de </t>
  </si>
  <si>
    <t>Coût Total des Heures Travaillées et non travaillées (= à 0)</t>
  </si>
  <si>
    <t>Une baisse des Heures travaillées de 30 % provoquerait une baisse de production équivalente</t>
  </si>
  <si>
    <t>12 000 Courroies</t>
  </si>
  <si>
    <t xml:space="preserve">Coût Total des Heures Travaillées et non travaillées </t>
  </si>
  <si>
    <t xml:space="preserve">x Courroies </t>
  </si>
  <si>
    <r>
      <t xml:space="preserve">a°) </t>
    </r>
    <r>
      <rPr>
        <b/>
        <u/>
        <sz val="14"/>
        <color theme="1"/>
        <rFont val="Calibri"/>
        <family val="2"/>
        <scheme val="minor"/>
      </rPr>
      <t>Coût Horaire d'une heure travaillée</t>
    </r>
  </si>
  <si>
    <t>La société LABEUR souhaite faire un Audit de sa branche personnel et de l'activité de son personnel. Elle a établit des projections</t>
  </si>
  <si>
    <r>
      <t xml:space="preserve">1) </t>
    </r>
    <r>
      <rPr>
        <b/>
        <u/>
        <sz val="14"/>
        <color theme="1"/>
        <rFont val="Calibri"/>
        <family val="2"/>
        <scheme val="minor"/>
      </rPr>
      <t>Vous devez compléter le tableau ci-dessous  en fonction des données suivantes</t>
    </r>
    <r>
      <rPr>
        <b/>
        <sz val="14"/>
        <color theme="1"/>
        <rFont val="Calibri"/>
        <family val="2"/>
        <scheme val="minor"/>
      </rPr>
      <t xml:space="preserve"> :</t>
    </r>
  </si>
  <si>
    <r>
      <t xml:space="preserve">2) </t>
    </r>
    <r>
      <rPr>
        <b/>
        <u/>
        <sz val="14"/>
        <color theme="1"/>
        <rFont val="Calibri"/>
        <family val="2"/>
        <scheme val="minor"/>
      </rPr>
      <t>Vous devez mesurez l'incidence des heures non travaillées sur la structure de coûts de l'entreprises</t>
    </r>
  </si>
  <si>
    <t xml:space="preserve">Selon vous la proportion de la baisse des heures travaillées  rapport à l'horaire théorique  </t>
  </si>
  <si>
    <t>est elle équivalente à la baisse  des coût salariaux ?</t>
  </si>
  <si>
    <r>
      <t>3) V</t>
    </r>
    <r>
      <rPr>
        <b/>
        <u/>
        <sz val="14"/>
        <color theme="1"/>
        <rFont val="Calibri"/>
        <family val="2"/>
        <scheme val="minor"/>
      </rPr>
      <t>ous devez calculer les taux et indicateurs suivants pour mesurer l'inicidence de ces heures non travaillées :</t>
    </r>
  </si>
  <si>
    <t>Soit par mois 1592/12 = 132,71</t>
  </si>
  <si>
    <t>HORAIRE THEORIQUE ET DONNEES</t>
  </si>
  <si>
    <t>Coût Horaire Moyen = 12 €   et taux de charge 20 %</t>
  </si>
  <si>
    <t>d'activité et de temps pour l'année prochaine (2020) en fonction des moyennes issues des exercices précédents.</t>
  </si>
  <si>
    <t>de pointage pour l'année prochaine (2020 )en fonction des moyennes issues des exercices précédents.</t>
  </si>
  <si>
    <t>Heures de grèves, absences  NON autorisées (enfant malade)  ou injustifiées</t>
  </si>
  <si>
    <t>3) Vous devez calculer les taux et indicateurs suivants pour mesurer l'inicidence de ces heures non travaillées</t>
  </si>
  <si>
    <t xml:space="preserve">Coût Valorisation 0 % ets </t>
  </si>
  <si>
    <r>
      <t xml:space="preserve">b) </t>
    </r>
    <r>
      <rPr>
        <b/>
        <u/>
        <sz val="14"/>
        <color theme="1"/>
        <rFont val="Calibri"/>
        <family val="2"/>
        <scheme val="minor"/>
      </rPr>
      <t>Coût Horaire d'une heure travaillée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</si>
</sst>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4" fontId="4" fillId="0" borderId="1" xfId="0" applyNumberFormat="1" applyFont="1" applyBorder="1"/>
    <xf numFmtId="0" fontId="3" fillId="0" borderId="0" xfId="0" applyFont="1"/>
    <xf numFmtId="4" fontId="2" fillId="0" borderId="0" xfId="0" applyNumberFormat="1" applyFont="1" applyFill="1" applyBorder="1"/>
    <xf numFmtId="4" fontId="2" fillId="0" borderId="0" xfId="0" applyNumberFormat="1" applyFont="1" applyFill="1"/>
    <xf numFmtId="4" fontId="4" fillId="0" borderId="0" xfId="0" applyNumberFormat="1" applyFont="1" applyFill="1" applyBorder="1"/>
    <xf numFmtId="0" fontId="4" fillId="0" borderId="0" xfId="0" applyFont="1"/>
    <xf numFmtId="4" fontId="6" fillId="0" borderId="0" xfId="0" applyNumberFormat="1" applyFont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4" fontId="12" fillId="0" borderId="1" xfId="0" applyNumberFormat="1" applyFont="1" applyBorder="1"/>
    <xf numFmtId="4" fontId="12" fillId="0" borderId="0" xfId="0" applyNumberFormat="1" applyFont="1"/>
    <xf numFmtId="4" fontId="12" fillId="0" borderId="0" xfId="0" applyNumberFormat="1" applyFont="1" applyFill="1" applyBorder="1"/>
    <xf numFmtId="4" fontId="12" fillId="5" borderId="5" xfId="0" applyNumberFormat="1" applyFont="1" applyFill="1" applyBorder="1"/>
    <xf numFmtId="4" fontId="12" fillId="5" borderId="7" xfId="0" applyNumberFormat="1" applyFont="1" applyFill="1" applyBorder="1"/>
    <xf numFmtId="4" fontId="12" fillId="5" borderId="1" xfId="0" applyNumberFormat="1" applyFont="1" applyFill="1" applyBorder="1"/>
    <xf numFmtId="4" fontId="12" fillId="5" borderId="6" xfId="0" applyNumberFormat="1" applyFont="1" applyFill="1" applyBorder="1"/>
    <xf numFmtId="4" fontId="12" fillId="5" borderId="8" xfId="0" applyNumberFormat="1" applyFont="1" applyFill="1" applyBorder="1"/>
    <xf numFmtId="4" fontId="12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2" borderId="6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3" fillId="2" borderId="1" xfId="0" applyNumberFormat="1" applyFont="1" applyFill="1" applyBorder="1"/>
    <xf numFmtId="4" fontId="13" fillId="0" borderId="0" xfId="0" applyNumberFormat="1" applyFont="1"/>
    <xf numFmtId="4" fontId="14" fillId="0" borderId="0" xfId="0" applyNumberFormat="1" applyFont="1"/>
    <xf numFmtId="0" fontId="13" fillId="2" borderId="1" xfId="0" applyFont="1" applyFill="1" applyBorder="1"/>
    <xf numFmtId="0" fontId="14" fillId="0" borderId="0" xfId="0" applyFont="1"/>
    <xf numFmtId="4" fontId="13" fillId="5" borderId="4" xfId="0" applyNumberFormat="1" applyFont="1" applyFill="1" applyBorder="1"/>
    <xf numFmtId="4" fontId="13" fillId="4" borderId="1" xfId="0" applyNumberFormat="1" applyFont="1" applyFill="1" applyBorder="1"/>
    <xf numFmtId="0" fontId="13" fillId="4" borderId="1" xfId="0" applyFont="1" applyFill="1" applyBorder="1"/>
    <xf numFmtId="4" fontId="13" fillId="4" borderId="6" xfId="0" applyNumberFormat="1" applyFont="1" applyFill="1" applyBorder="1"/>
    <xf numFmtId="0" fontId="13" fillId="4" borderId="6" xfId="0" applyFont="1" applyFill="1" applyBorder="1"/>
    <xf numFmtId="4" fontId="13" fillId="0" borderId="4" xfId="0" applyNumberFormat="1" applyFont="1" applyFill="1" applyBorder="1"/>
    <xf numFmtId="4" fontId="13" fillId="3" borderId="1" xfId="0" applyNumberFormat="1" applyFont="1" applyFill="1" applyBorder="1"/>
    <xf numFmtId="0" fontId="13" fillId="3" borderId="1" xfId="0" applyFont="1" applyFill="1" applyBorder="1"/>
    <xf numFmtId="4" fontId="13" fillId="6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/>
    <xf numFmtId="4" fontId="13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/>
    <xf numFmtId="0" fontId="6" fillId="2" borderId="2" xfId="0" applyFont="1" applyFill="1" applyBorder="1"/>
    <xf numFmtId="0" fontId="0" fillId="0" borderId="0" xfId="0" applyFill="1"/>
    <xf numFmtId="0" fontId="13" fillId="6" borderId="0" xfId="0" applyFont="1" applyFill="1" applyBorder="1"/>
    <xf numFmtId="4" fontId="12" fillId="0" borderId="0" xfId="0" applyNumberFormat="1" applyFont="1" applyBorder="1"/>
    <xf numFmtId="4" fontId="12" fillId="5" borderId="0" xfId="0" applyNumberFormat="1" applyFont="1" applyFill="1" applyBorder="1"/>
    <xf numFmtId="4" fontId="13" fillId="8" borderId="3" xfId="0" applyNumberFormat="1" applyFont="1" applyFill="1" applyBorder="1"/>
    <xf numFmtId="4" fontId="13" fillId="9" borderId="2" xfId="0" applyNumberFormat="1" applyFont="1" applyFill="1" applyBorder="1"/>
    <xf numFmtId="4" fontId="13" fillId="10" borderId="2" xfId="0" applyNumberFormat="1" applyFont="1" applyFill="1" applyBorder="1"/>
    <xf numFmtId="4" fontId="13" fillId="7" borderId="2" xfId="0" applyNumberFormat="1" applyFont="1" applyFill="1" applyBorder="1"/>
    <xf numFmtId="0" fontId="13" fillId="2" borderId="0" xfId="0" applyFont="1" applyFill="1" applyBorder="1"/>
    <xf numFmtId="0" fontId="13" fillId="0" borderId="1" xfId="0" applyFont="1" applyBorder="1"/>
    <xf numFmtId="9" fontId="4" fillId="0" borderId="1" xfId="1" applyFont="1" applyBorder="1"/>
    <xf numFmtId="9" fontId="4" fillId="2" borderId="1" xfId="1" applyFont="1" applyFill="1" applyBorder="1"/>
    <xf numFmtId="0" fontId="5" fillId="2" borderId="2" xfId="0" applyFont="1" applyFill="1" applyBorder="1"/>
    <xf numFmtId="4" fontId="14" fillId="0" borderId="1" xfId="0" applyNumberFormat="1" applyFont="1" applyBorder="1"/>
    <xf numFmtId="0" fontId="1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13" fillId="0" borderId="0" xfId="0" quotePrefix="1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/>
    <xf numFmtId="0" fontId="7" fillId="0" borderId="0" xfId="0" applyFont="1"/>
    <xf numFmtId="4" fontId="8" fillId="0" borderId="0" xfId="0" applyNumberFormat="1" applyFont="1"/>
    <xf numFmtId="9" fontId="6" fillId="0" borderId="0" xfId="1" applyFont="1"/>
    <xf numFmtId="9" fontId="4" fillId="0" borderId="0" xfId="1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6" fillId="0" borderId="0" xfId="0" quotePrefix="1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Alignment="1">
      <alignment horizontal="left"/>
    </xf>
    <xf numFmtId="4" fontId="10" fillId="0" borderId="1" xfId="0" applyNumberFormat="1" applyFont="1" applyBorder="1"/>
    <xf numFmtId="4" fontId="17" fillId="0" borderId="1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4" fontId="11" fillId="0" borderId="1" xfId="0" applyNumberFormat="1" applyFont="1" applyBorder="1"/>
    <xf numFmtId="4" fontId="10" fillId="0" borderId="0" xfId="0" applyNumberFormat="1" applyFont="1"/>
    <xf numFmtId="4" fontId="10" fillId="2" borderId="2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4" fontId="18" fillId="0" borderId="1" xfId="0" applyNumberFormat="1" applyFont="1" applyBorder="1"/>
    <xf numFmtId="4" fontId="19" fillId="0" borderId="1" xfId="0" applyNumberFormat="1" applyFont="1" applyBorder="1"/>
    <xf numFmtId="4" fontId="10" fillId="4" borderId="1" xfId="0" applyNumberFormat="1" applyFont="1" applyFill="1" applyBorder="1"/>
    <xf numFmtId="4" fontId="1" fillId="4" borderId="1" xfId="0" applyNumberFormat="1" applyFont="1" applyFill="1" applyBorder="1"/>
    <xf numFmtId="4" fontId="11" fillId="3" borderId="1" xfId="0" applyNumberFormat="1" applyFont="1" applyFill="1" applyBorder="1"/>
    <xf numFmtId="4" fontId="12" fillId="0" borderId="10" xfId="0" applyNumberFormat="1" applyFont="1" applyBorder="1"/>
    <xf numFmtId="4" fontId="13" fillId="5" borderId="11" xfId="0" applyNumberFormat="1" applyFont="1" applyFill="1" applyBorder="1"/>
    <xf numFmtId="4" fontId="13" fillId="5" borderId="12" xfId="0" applyNumberFormat="1" applyFont="1" applyFill="1" applyBorder="1"/>
    <xf numFmtId="4" fontId="19" fillId="0" borderId="0" xfId="0" applyNumberFormat="1" applyFont="1" applyBorder="1"/>
    <xf numFmtId="4" fontId="18" fillId="11" borderId="1" xfId="0" applyNumberFormat="1" applyFont="1" applyFill="1" applyBorder="1"/>
    <xf numFmtId="4" fontId="12" fillId="2" borderId="8" xfId="0" applyNumberFormat="1" applyFont="1" applyFill="1" applyBorder="1"/>
    <xf numFmtId="4" fontId="5" fillId="2" borderId="10" xfId="0" applyNumberFormat="1" applyFont="1" applyFill="1" applyBorder="1"/>
    <xf numFmtId="4" fontId="5" fillId="2" borderId="0" xfId="0" applyNumberFormat="1" applyFont="1" applyFill="1" applyBorder="1"/>
    <xf numFmtId="4" fontId="1" fillId="8" borderId="1" xfId="0" applyNumberFormat="1" applyFont="1" applyFill="1" applyBorder="1"/>
    <xf numFmtId="4" fontId="11" fillId="8" borderId="1" xfId="0" applyNumberFormat="1" applyFont="1" applyFill="1" applyBorder="1"/>
    <xf numFmtId="9" fontId="6" fillId="2" borderId="1" xfId="1" applyFont="1" applyFill="1" applyBorder="1"/>
    <xf numFmtId="9" fontId="7" fillId="2" borderId="1" xfId="1" applyFont="1" applyFill="1" applyBorder="1"/>
    <xf numFmtId="10" fontId="7" fillId="2" borderId="1" xfId="1" applyNumberFormat="1" applyFont="1" applyFill="1" applyBorder="1"/>
    <xf numFmtId="164" fontId="4" fillId="0" borderId="0" xfId="0" applyNumberFormat="1" applyFont="1"/>
    <xf numFmtId="4" fontId="20" fillId="0" borderId="0" xfId="0" applyNumberFormat="1" applyFont="1"/>
    <xf numFmtId="0" fontId="11" fillId="0" borderId="0" xfId="0" applyFont="1"/>
    <xf numFmtId="0" fontId="17" fillId="0" borderId="0" xfId="0" applyFont="1"/>
    <xf numFmtId="4" fontId="21" fillId="0" borderId="0" xfId="0" applyNumberFormat="1" applyFont="1"/>
    <xf numFmtId="4" fontId="17" fillId="0" borderId="2" xfId="0" applyNumberFormat="1" applyFont="1" applyBorder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topLeftCell="D114" workbookViewId="0">
      <selection activeCell="D123" sqref="D123"/>
    </sheetView>
  </sheetViews>
  <sheetFormatPr baseColWidth="10" defaultRowHeight="20" x14ac:dyDescent="0"/>
  <cols>
    <col min="1" max="1" width="53.5" style="7" customWidth="1"/>
    <col min="2" max="2" width="21.1640625" customWidth="1"/>
    <col min="3" max="3" width="13.5" customWidth="1"/>
    <col min="4" max="4" width="12" customWidth="1"/>
    <col min="5" max="5" width="13.5" customWidth="1"/>
    <col min="6" max="6" width="12" customWidth="1"/>
    <col min="7" max="7" width="31.5" customWidth="1"/>
    <col min="8" max="8" width="15.5" customWidth="1"/>
    <col min="9" max="9" width="13.5" customWidth="1"/>
    <col min="10" max="10" width="11.83203125" customWidth="1"/>
    <col min="11" max="11" width="13.6640625" customWidth="1"/>
    <col min="12" max="12" width="12.1640625" customWidth="1"/>
    <col min="13" max="13" width="11.6640625" customWidth="1"/>
    <col min="14" max="14" width="24" customWidth="1"/>
    <col min="15" max="16" width="10.83203125" style="13"/>
  </cols>
  <sheetData>
    <row r="1" spans="1:16" ht="21" thickBot="1"/>
    <row r="2" spans="1:16" s="52" customFormat="1" ht="26" thickBot="1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3"/>
      <c r="P2" s="13"/>
    </row>
    <row r="3" spans="1:16" s="52" customFormat="1" ht="30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3"/>
      <c r="P3" s="13"/>
    </row>
    <row r="4" spans="1:16" s="69" customFormat="1" ht="16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6"/>
      <c r="P4" s="66"/>
    </row>
    <row r="5" spans="1:16" s="69" customFormat="1" ht="18">
      <c r="A5" s="71" t="s">
        <v>55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6"/>
      <c r="P5" s="66"/>
    </row>
    <row r="6" spans="1:16" s="69" customFormat="1" ht="18">
      <c r="A6" s="70" t="s">
        <v>94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6"/>
      <c r="P6" s="66"/>
    </row>
    <row r="7" spans="1:16" s="69" customFormat="1" ht="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6"/>
      <c r="P7" s="66"/>
    </row>
    <row r="8" spans="1:16" s="69" customFormat="1" ht="16">
      <c r="A8" s="72" t="s">
        <v>56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6"/>
      <c r="P8" s="66"/>
    </row>
    <row r="9" spans="1:16" s="69" customFormat="1" ht="16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6"/>
      <c r="P9" s="66"/>
    </row>
    <row r="10" spans="1:16" s="69" customFormat="1" ht="16">
      <c r="A10" s="73" t="s">
        <v>51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6"/>
      <c r="P10" s="66"/>
    </row>
    <row r="11" spans="1:16" s="69" customFormat="1" ht="16">
      <c r="A11" s="73" t="s">
        <v>52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6"/>
      <c r="P11" s="66"/>
    </row>
    <row r="12" spans="1:16" s="69" customFormat="1" ht="16">
      <c r="A12" s="73" t="s">
        <v>53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6"/>
      <c r="P12" s="66"/>
    </row>
    <row r="13" spans="1:16" s="69" customFormat="1" ht="16">
      <c r="A13" s="73" t="s">
        <v>54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6"/>
      <c r="P13" s="66"/>
    </row>
    <row r="14" spans="1:16" s="69" customFormat="1" ht="16">
      <c r="A14" s="73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6"/>
      <c r="P14" s="66"/>
    </row>
    <row r="15" spans="1:16" s="69" customFormat="1" ht="16">
      <c r="A15" s="72" t="s">
        <v>57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6"/>
      <c r="P15" s="66"/>
    </row>
    <row r="16" spans="1:16" s="69" customFormat="1" ht="16">
      <c r="A16" s="73" t="s">
        <v>58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6"/>
      <c r="P16" s="66"/>
    </row>
    <row r="17" spans="1:16" s="69" customFormat="1" ht="16">
      <c r="A17" s="73" t="s">
        <v>59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6"/>
      <c r="P17" s="66"/>
    </row>
    <row r="18" spans="1:16" s="69" customFormat="1" ht="16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6"/>
      <c r="P18" s="66"/>
    </row>
    <row r="19" spans="1:16" s="69" customFormat="1" ht="16">
      <c r="A19" s="72" t="s">
        <v>96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6"/>
      <c r="P19" s="66"/>
    </row>
    <row r="20" spans="1:16" s="69" customFormat="1" ht="16">
      <c r="A20" s="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6"/>
      <c r="P20" s="66"/>
    </row>
    <row r="21" spans="1:16" s="69" customFormat="1" ht="16">
      <c r="A21" s="7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6"/>
      <c r="P21" s="66"/>
    </row>
    <row r="22" spans="1:16" s="69" customFormat="1" ht="18">
      <c r="A22" s="71" t="s">
        <v>75</v>
      </c>
      <c r="B22" s="79"/>
      <c r="C22" s="79" t="s">
        <v>73</v>
      </c>
      <c r="D22" s="79"/>
      <c r="E22" s="79"/>
      <c r="F22" s="68"/>
      <c r="G22" s="68"/>
      <c r="H22" s="68"/>
      <c r="I22" s="68"/>
      <c r="J22" s="68"/>
      <c r="K22" s="68"/>
      <c r="L22" s="68"/>
      <c r="M22" s="68"/>
      <c r="N22" s="68"/>
      <c r="O22" s="66"/>
      <c r="P22" s="66"/>
    </row>
    <row r="23" spans="1:16" s="69" customFormat="1" ht="16">
      <c r="A23" s="68"/>
      <c r="B23" s="68"/>
      <c r="C23" s="68" t="s">
        <v>72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6"/>
      <c r="P23" s="66"/>
    </row>
    <row r="24" spans="1:16" s="69" customFormat="1" ht="16">
      <c r="A24" s="68" t="s">
        <v>74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6"/>
      <c r="P24" s="66"/>
    </row>
    <row r="25" spans="1:16" s="69" customFormat="1" ht="16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6"/>
      <c r="P25" s="66"/>
    </row>
    <row r="26" spans="1:16" s="69" customFormat="1" ht="18">
      <c r="A26" s="71" t="s">
        <v>98</v>
      </c>
      <c r="B26" s="79"/>
      <c r="C26" s="79"/>
      <c r="D26" s="79"/>
      <c r="E26" s="79"/>
      <c r="F26" s="68"/>
      <c r="G26" s="68"/>
      <c r="H26" s="68"/>
      <c r="I26" s="68"/>
      <c r="J26" s="68"/>
      <c r="K26" s="68"/>
      <c r="L26" s="68"/>
      <c r="M26" s="68"/>
      <c r="N26" s="68"/>
      <c r="O26" s="66"/>
      <c r="P26" s="66"/>
    </row>
    <row r="27" spans="1:16" s="69" customFormat="1" ht="16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6"/>
      <c r="P27" s="66"/>
    </row>
    <row r="28" spans="1:16" s="69" customFormat="1" ht="18">
      <c r="A28" s="71" t="s">
        <v>76</v>
      </c>
      <c r="B28" s="82"/>
      <c r="C28" s="82"/>
      <c r="D28" s="82"/>
      <c r="E28" s="82"/>
      <c r="F28" s="82"/>
      <c r="G28" s="68"/>
      <c r="H28" s="68"/>
      <c r="I28" s="68"/>
      <c r="J28" s="68"/>
      <c r="K28" s="68"/>
      <c r="L28" s="68"/>
      <c r="M28" s="68"/>
      <c r="N28" s="68"/>
      <c r="O28" s="66"/>
      <c r="P28" s="66"/>
    </row>
    <row r="29" spans="1:16" s="69" customFormat="1" ht="16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6"/>
      <c r="P29" s="66"/>
    </row>
    <row r="30" spans="1:16" s="69" customFormat="1" ht="16">
      <c r="A30" s="68" t="s">
        <v>77</v>
      </c>
      <c r="B30" s="80" t="s">
        <v>78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6"/>
      <c r="P30" s="66"/>
    </row>
    <row r="31" spans="1:16" s="69" customFormat="1" ht="16">
      <c r="A31" s="68"/>
      <c r="B31" s="121" t="s">
        <v>80</v>
      </c>
      <c r="C31" s="121"/>
      <c r="D31" s="121"/>
      <c r="E31" s="121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66"/>
    </row>
    <row r="32" spans="1:16" s="69" customFormat="1" ht="16">
      <c r="A32" s="68"/>
      <c r="B32" s="7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6"/>
      <c r="P32" s="66"/>
    </row>
    <row r="33" spans="1:16" s="69" customFormat="1" ht="16">
      <c r="A33" s="73" t="s">
        <v>79</v>
      </c>
      <c r="B33" s="73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6"/>
      <c r="P33" s="66"/>
    </row>
    <row r="34" spans="1:16" s="69" customFormat="1" ht="16">
      <c r="A34" s="68"/>
      <c r="B34" s="73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6"/>
      <c r="P34" s="66"/>
    </row>
    <row r="35" spans="1:16" s="69" customFormat="1" ht="16">
      <c r="A35" s="68" t="s">
        <v>77</v>
      </c>
      <c r="B35" s="80" t="s">
        <v>81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6"/>
      <c r="P35" s="66"/>
    </row>
    <row r="36" spans="1:16" s="69" customFormat="1" ht="16">
      <c r="A36" s="68"/>
      <c r="B36" s="73"/>
      <c r="C36" s="68" t="s">
        <v>82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6"/>
      <c r="P36" s="66"/>
    </row>
    <row r="37" spans="1:16" ht="31" thickBot="1">
      <c r="A37" s="1"/>
      <c r="B37" s="1"/>
      <c r="C37" s="79"/>
      <c r="D37" s="1"/>
      <c r="E37" s="1"/>
      <c r="F37" s="1"/>
      <c r="G37" s="1"/>
      <c r="H37" s="1"/>
      <c r="I37" s="1"/>
      <c r="J37" s="1"/>
    </row>
    <row r="38" spans="1:16" s="2" customFormat="1" ht="24" thickBot="1">
      <c r="A38" s="51" t="s">
        <v>0</v>
      </c>
      <c r="O38" s="14"/>
      <c r="P38" s="14"/>
    </row>
    <row r="39" spans="1:16" s="2" customFormat="1" ht="12.75" customHeight="1">
      <c r="A39" s="11"/>
      <c r="O39" s="14"/>
      <c r="P39" s="14"/>
    </row>
    <row r="40" spans="1:16" s="2" customFormat="1" ht="23">
      <c r="A40" s="18" t="s">
        <v>24</v>
      </c>
      <c r="B40" s="15"/>
      <c r="C40" s="15"/>
      <c r="O40" s="14"/>
      <c r="P40" s="14"/>
    </row>
    <row r="41" spans="1:16" s="2" customFormat="1" ht="23">
      <c r="A41" s="18" t="s">
        <v>25</v>
      </c>
      <c r="B41" s="15"/>
      <c r="C41" s="15"/>
      <c r="O41" s="14"/>
      <c r="P41" s="14"/>
    </row>
    <row r="42" spans="1:16" s="2" customFormat="1" ht="23">
      <c r="A42" s="19" t="s">
        <v>26</v>
      </c>
      <c r="B42" s="15"/>
      <c r="C42" s="15"/>
      <c r="O42" s="14"/>
      <c r="P42" s="14"/>
    </row>
    <row r="43" spans="1:16" s="2" customFormat="1" ht="23">
      <c r="A43" s="18" t="s">
        <v>27</v>
      </c>
      <c r="B43" s="15"/>
      <c r="C43" s="15"/>
      <c r="O43" s="14"/>
      <c r="P43" s="14"/>
    </row>
    <row r="44" spans="1:16" s="2" customFormat="1" ht="23">
      <c r="A44" s="17"/>
      <c r="B44" s="15"/>
      <c r="C44" s="15"/>
      <c r="O44" s="14"/>
      <c r="P44" s="14"/>
    </row>
    <row r="45" spans="1:16" s="3" customFormat="1" ht="23">
      <c r="A45" s="21" t="s">
        <v>28</v>
      </c>
      <c r="B45" s="16"/>
      <c r="C45" s="16"/>
      <c r="O45" s="8"/>
      <c r="P45" s="8"/>
    </row>
    <row r="46" spans="1:16" s="3" customFormat="1" ht="24" thickBot="1">
      <c r="A46" s="4"/>
      <c r="O46" s="8"/>
      <c r="P46" s="8"/>
    </row>
    <row r="47" spans="1:16" s="30" customFormat="1" ht="16" thickBot="1">
      <c r="B47" s="31" t="s">
        <v>1</v>
      </c>
      <c r="C47" s="31" t="s">
        <v>2</v>
      </c>
      <c r="D47" s="31" t="s">
        <v>3</v>
      </c>
      <c r="E47" s="31" t="s">
        <v>4</v>
      </c>
      <c r="F47" s="31" t="s">
        <v>5</v>
      </c>
      <c r="G47" s="31" t="s">
        <v>6</v>
      </c>
      <c r="H47" s="31" t="s">
        <v>7</v>
      </c>
      <c r="I47" s="31" t="s">
        <v>8</v>
      </c>
      <c r="J47" s="31" t="s">
        <v>9</v>
      </c>
      <c r="K47" s="31" t="s">
        <v>10</v>
      </c>
      <c r="L47" s="31" t="s">
        <v>11</v>
      </c>
      <c r="M47" s="32" t="s">
        <v>12</v>
      </c>
      <c r="N47" s="92" t="s">
        <v>13</v>
      </c>
      <c r="O47" s="33"/>
      <c r="P47" s="33"/>
    </row>
    <row r="48" spans="1:16" s="5" customFormat="1">
      <c r="A48" s="4"/>
      <c r="O48" s="10"/>
      <c r="P48" s="10"/>
    </row>
    <row r="49" spans="1:16" s="3" customFormat="1" ht="23">
      <c r="A49" s="34" t="s">
        <v>31</v>
      </c>
      <c r="B49" s="22">
        <v>132.71</v>
      </c>
      <c r="C49" s="22">
        <v>132.71</v>
      </c>
      <c r="D49" s="22">
        <v>132.71</v>
      </c>
      <c r="E49" s="22">
        <v>132.71</v>
      </c>
      <c r="F49" s="22">
        <v>132.71</v>
      </c>
      <c r="G49" s="22">
        <v>132.71</v>
      </c>
      <c r="H49" s="22">
        <v>132.71</v>
      </c>
      <c r="I49" s="22">
        <v>132.71</v>
      </c>
      <c r="J49" s="22">
        <v>132.71</v>
      </c>
      <c r="K49" s="22">
        <v>132.71</v>
      </c>
      <c r="L49" s="22">
        <v>132.71</v>
      </c>
      <c r="M49" s="22">
        <v>132.71</v>
      </c>
      <c r="N49" s="86">
        <f>SUM(B49:M49)</f>
        <v>1592.5200000000002</v>
      </c>
      <c r="O49" s="8"/>
      <c r="P49" s="8"/>
    </row>
    <row r="50" spans="1:16" s="3" customFormat="1" ht="13.5" customHeight="1">
      <c r="A50" s="35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91"/>
      <c r="O50" s="8"/>
      <c r="P50" s="8"/>
    </row>
    <row r="51" spans="1:16" s="3" customFormat="1" ht="28">
      <c r="A51" s="50" t="s">
        <v>36</v>
      </c>
      <c r="B51" s="22">
        <f>+B49*10</f>
        <v>1327.1000000000001</v>
      </c>
      <c r="C51" s="22">
        <f t="shared" ref="C51:M51" si="0">+C49*10</f>
        <v>1327.1000000000001</v>
      </c>
      <c r="D51" s="22">
        <f t="shared" si="0"/>
        <v>1327.1000000000001</v>
      </c>
      <c r="E51" s="22">
        <f t="shared" si="0"/>
        <v>1327.1000000000001</v>
      </c>
      <c r="F51" s="22">
        <f t="shared" si="0"/>
        <v>1327.1000000000001</v>
      </c>
      <c r="G51" s="22">
        <f t="shared" si="0"/>
        <v>1327.1000000000001</v>
      </c>
      <c r="H51" s="22">
        <f t="shared" si="0"/>
        <v>1327.1000000000001</v>
      </c>
      <c r="I51" s="22">
        <f t="shared" si="0"/>
        <v>1327.1000000000001</v>
      </c>
      <c r="J51" s="22">
        <f t="shared" si="0"/>
        <v>1327.1000000000001</v>
      </c>
      <c r="K51" s="22">
        <f t="shared" si="0"/>
        <v>1327.1000000000001</v>
      </c>
      <c r="L51" s="22">
        <f t="shared" si="0"/>
        <v>1327.1000000000001</v>
      </c>
      <c r="M51" s="22">
        <f t="shared" si="0"/>
        <v>1327.1000000000001</v>
      </c>
      <c r="N51" s="87">
        <f>SUM(B51:M51)</f>
        <v>15925.200000000003</v>
      </c>
      <c r="O51" s="8"/>
      <c r="P51" s="8"/>
    </row>
    <row r="52" spans="1:16" s="3" customFormat="1" ht="13.5" customHeight="1">
      <c r="A52" s="36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91"/>
      <c r="O52" s="8"/>
      <c r="P52" s="8"/>
    </row>
    <row r="53" spans="1:16" s="3" customFormat="1" ht="23">
      <c r="A53" s="34" t="s">
        <v>16</v>
      </c>
      <c r="B53" s="22">
        <v>12</v>
      </c>
      <c r="C53" s="22">
        <v>12</v>
      </c>
      <c r="D53" s="22">
        <v>12</v>
      </c>
      <c r="E53" s="22">
        <v>12</v>
      </c>
      <c r="F53" s="22">
        <v>12</v>
      </c>
      <c r="G53" s="22">
        <v>12</v>
      </c>
      <c r="H53" s="22">
        <v>12</v>
      </c>
      <c r="I53" s="22">
        <v>12</v>
      </c>
      <c r="J53" s="22">
        <v>12</v>
      </c>
      <c r="K53" s="22">
        <v>12</v>
      </c>
      <c r="L53" s="22">
        <v>12</v>
      </c>
      <c r="M53" s="22">
        <v>12</v>
      </c>
      <c r="N53" s="86">
        <v>12</v>
      </c>
      <c r="O53" s="8"/>
      <c r="P53" s="8"/>
    </row>
    <row r="54" spans="1:16" s="3" customFormat="1" ht="23">
      <c r="A54" s="34" t="s">
        <v>14</v>
      </c>
      <c r="B54" s="22">
        <f>+B53*0.2</f>
        <v>2.4000000000000004</v>
      </c>
      <c r="C54" s="22">
        <f t="shared" ref="C54:N54" si="1">+C53*0.2</f>
        <v>2.4000000000000004</v>
      </c>
      <c r="D54" s="22">
        <f t="shared" si="1"/>
        <v>2.4000000000000004</v>
      </c>
      <c r="E54" s="22">
        <f t="shared" si="1"/>
        <v>2.4000000000000004</v>
      </c>
      <c r="F54" s="22">
        <f t="shared" si="1"/>
        <v>2.4000000000000004</v>
      </c>
      <c r="G54" s="22">
        <f t="shared" si="1"/>
        <v>2.4000000000000004</v>
      </c>
      <c r="H54" s="22">
        <f t="shared" si="1"/>
        <v>2.4000000000000004</v>
      </c>
      <c r="I54" s="22">
        <f t="shared" si="1"/>
        <v>2.4000000000000004</v>
      </c>
      <c r="J54" s="22">
        <f t="shared" si="1"/>
        <v>2.4000000000000004</v>
      </c>
      <c r="K54" s="22">
        <f t="shared" si="1"/>
        <v>2.4000000000000004</v>
      </c>
      <c r="L54" s="22">
        <f t="shared" si="1"/>
        <v>2.4000000000000004</v>
      </c>
      <c r="M54" s="22">
        <f t="shared" si="1"/>
        <v>2.4000000000000004</v>
      </c>
      <c r="N54" s="86">
        <f t="shared" si="1"/>
        <v>2.4000000000000004</v>
      </c>
      <c r="O54" s="8"/>
      <c r="P54" s="8"/>
    </row>
    <row r="55" spans="1:16" s="3" customFormat="1" ht="23">
      <c r="A55" s="34" t="s">
        <v>17</v>
      </c>
      <c r="B55" s="96">
        <f>+B53+B54</f>
        <v>14.4</v>
      </c>
      <c r="C55" s="22">
        <f t="shared" ref="C55:N55" si="2">+C53+C54</f>
        <v>14.4</v>
      </c>
      <c r="D55" s="22">
        <f t="shared" si="2"/>
        <v>14.4</v>
      </c>
      <c r="E55" s="22">
        <f t="shared" si="2"/>
        <v>14.4</v>
      </c>
      <c r="F55" s="22">
        <f t="shared" si="2"/>
        <v>14.4</v>
      </c>
      <c r="G55" s="22">
        <f t="shared" si="2"/>
        <v>14.4</v>
      </c>
      <c r="H55" s="22">
        <f t="shared" si="2"/>
        <v>14.4</v>
      </c>
      <c r="I55" s="22">
        <f t="shared" si="2"/>
        <v>14.4</v>
      </c>
      <c r="J55" s="22">
        <f t="shared" si="2"/>
        <v>14.4</v>
      </c>
      <c r="K55" s="22">
        <f t="shared" si="2"/>
        <v>14.4</v>
      </c>
      <c r="L55" s="22">
        <f t="shared" si="2"/>
        <v>14.4</v>
      </c>
      <c r="M55" s="22">
        <f t="shared" si="2"/>
        <v>14.4</v>
      </c>
      <c r="N55" s="86">
        <f t="shared" si="2"/>
        <v>14.4</v>
      </c>
      <c r="O55" s="8"/>
      <c r="P55" s="8"/>
    </row>
    <row r="56" spans="1:16" s="2" customFormat="1" ht="30">
      <c r="A56" s="37" t="s">
        <v>32</v>
      </c>
      <c r="B56" s="22">
        <f>+B51*(B53*1.2)</f>
        <v>19110.240000000002</v>
      </c>
      <c r="C56" s="22">
        <f t="shared" ref="C56:N56" si="3">+C51*(C53*1.2)</f>
        <v>19110.240000000002</v>
      </c>
      <c r="D56" s="22">
        <f t="shared" si="3"/>
        <v>19110.240000000002</v>
      </c>
      <c r="E56" s="22">
        <f t="shared" si="3"/>
        <v>19110.240000000002</v>
      </c>
      <c r="F56" s="22">
        <f t="shared" si="3"/>
        <v>19110.240000000002</v>
      </c>
      <c r="G56" s="22">
        <f t="shared" si="3"/>
        <v>19110.240000000002</v>
      </c>
      <c r="H56" s="22">
        <f t="shared" si="3"/>
        <v>19110.240000000002</v>
      </c>
      <c r="I56" s="22">
        <f t="shared" si="3"/>
        <v>19110.240000000002</v>
      </c>
      <c r="J56" s="22">
        <f t="shared" si="3"/>
        <v>19110.240000000002</v>
      </c>
      <c r="K56" s="22">
        <f t="shared" si="3"/>
        <v>19110.240000000002</v>
      </c>
      <c r="L56" s="22">
        <f t="shared" si="3"/>
        <v>19110.240000000002</v>
      </c>
      <c r="M56" s="22">
        <f t="shared" si="3"/>
        <v>19110.240000000002</v>
      </c>
      <c r="N56" s="93">
        <f t="shared" si="3"/>
        <v>229322.88</v>
      </c>
      <c r="O56" s="14"/>
      <c r="P56" s="14"/>
    </row>
    <row r="57" spans="1:16" s="2" customFormat="1" ht="24" thickBot="1">
      <c r="A57" s="38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4"/>
      <c r="P57" s="14"/>
    </row>
    <row r="58" spans="1:16" s="9" customFormat="1" ht="12.75" customHeight="1" thickBot="1">
      <c r="A58" s="39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8"/>
      <c r="P58" s="8"/>
    </row>
    <row r="59" spans="1:16" s="9" customFormat="1" ht="24" thickBot="1">
      <c r="A59" s="56" t="s">
        <v>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8"/>
      <c r="P59" s="8"/>
    </row>
    <row r="60" spans="1:16" s="2" customFormat="1" ht="6.75" customHeight="1">
      <c r="A60" s="3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/>
      <c r="P60" s="14"/>
    </row>
    <row r="61" spans="1:16" s="3" customFormat="1" ht="30">
      <c r="A61" s="40" t="s">
        <v>15</v>
      </c>
      <c r="B61" s="22">
        <v>100</v>
      </c>
      <c r="C61" s="22">
        <v>100</v>
      </c>
      <c r="D61" s="22">
        <v>100</v>
      </c>
      <c r="E61" s="22">
        <v>100</v>
      </c>
      <c r="F61" s="22">
        <v>100</v>
      </c>
      <c r="G61" s="22">
        <v>100</v>
      </c>
      <c r="H61" s="22">
        <v>100</v>
      </c>
      <c r="I61" s="22">
        <v>100</v>
      </c>
      <c r="J61" s="22">
        <v>100</v>
      </c>
      <c r="K61" s="22">
        <v>100</v>
      </c>
      <c r="L61" s="22">
        <v>100</v>
      </c>
      <c r="M61" s="22">
        <v>100</v>
      </c>
      <c r="N61" s="95">
        <f>SUM(B61:M61)</f>
        <v>1200</v>
      </c>
      <c r="O61" s="8"/>
      <c r="P61" s="8"/>
    </row>
    <row r="62" spans="1:16" ht="35.25" customHeight="1">
      <c r="A62" s="41" t="s">
        <v>18</v>
      </c>
      <c r="B62" s="87">
        <f t="shared" ref="B62:M62" si="4">+(B55*B61)*0.5</f>
        <v>720</v>
      </c>
      <c r="C62" s="22">
        <f t="shared" si="4"/>
        <v>720</v>
      </c>
      <c r="D62" s="22">
        <f t="shared" si="4"/>
        <v>720</v>
      </c>
      <c r="E62" s="22">
        <f t="shared" si="4"/>
        <v>720</v>
      </c>
      <c r="F62" s="22">
        <f t="shared" si="4"/>
        <v>720</v>
      </c>
      <c r="G62" s="22">
        <f t="shared" si="4"/>
        <v>720</v>
      </c>
      <c r="H62" s="22">
        <f t="shared" si="4"/>
        <v>720</v>
      </c>
      <c r="I62" s="22">
        <f t="shared" si="4"/>
        <v>720</v>
      </c>
      <c r="J62" s="22">
        <f t="shared" si="4"/>
        <v>720</v>
      </c>
      <c r="K62" s="22">
        <f t="shared" si="4"/>
        <v>720</v>
      </c>
      <c r="L62" s="22">
        <f t="shared" si="4"/>
        <v>720</v>
      </c>
      <c r="M62" s="22">
        <f t="shared" si="4"/>
        <v>720</v>
      </c>
      <c r="N62" s="97">
        <f>SUM(B62:M62)</f>
        <v>8640</v>
      </c>
    </row>
    <row r="63" spans="1:16" ht="24" customHeight="1">
      <c r="A63" s="42" t="s">
        <v>21</v>
      </c>
      <c r="B63" s="22">
        <v>50</v>
      </c>
      <c r="C63" s="22">
        <v>50</v>
      </c>
      <c r="D63" s="22">
        <v>50</v>
      </c>
      <c r="E63" s="22">
        <v>50</v>
      </c>
      <c r="F63" s="22">
        <v>50</v>
      </c>
      <c r="G63" s="22">
        <v>50</v>
      </c>
      <c r="H63" s="22">
        <v>50</v>
      </c>
      <c r="I63" s="22">
        <v>50</v>
      </c>
      <c r="J63" s="22">
        <v>50</v>
      </c>
      <c r="K63" s="22">
        <v>50</v>
      </c>
      <c r="L63" s="22">
        <v>50</v>
      </c>
      <c r="M63" s="22">
        <v>50</v>
      </c>
      <c r="N63" s="95">
        <f>SUM(B63:M63)</f>
        <v>600</v>
      </c>
    </row>
    <row r="64" spans="1:16" ht="33" customHeight="1" thickBot="1">
      <c r="A64" s="43" t="s">
        <v>20</v>
      </c>
      <c r="B64" s="90">
        <f t="shared" ref="B64:M64" si="5">+(B55*B63)*0.16</f>
        <v>115.2</v>
      </c>
      <c r="C64" s="22">
        <f t="shared" si="5"/>
        <v>115.2</v>
      </c>
      <c r="D64" s="22">
        <f t="shared" si="5"/>
        <v>115.2</v>
      </c>
      <c r="E64" s="22">
        <f t="shared" si="5"/>
        <v>115.2</v>
      </c>
      <c r="F64" s="22">
        <f t="shared" si="5"/>
        <v>115.2</v>
      </c>
      <c r="G64" s="22">
        <f t="shared" si="5"/>
        <v>115.2</v>
      </c>
      <c r="H64" s="22">
        <f t="shared" si="5"/>
        <v>115.2</v>
      </c>
      <c r="I64" s="22">
        <f t="shared" si="5"/>
        <v>115.2</v>
      </c>
      <c r="J64" s="22">
        <f t="shared" si="5"/>
        <v>115.2</v>
      </c>
      <c r="K64" s="22">
        <f t="shared" si="5"/>
        <v>115.2</v>
      </c>
      <c r="L64" s="22">
        <f t="shared" si="5"/>
        <v>115.2</v>
      </c>
      <c r="M64" s="22">
        <f t="shared" si="5"/>
        <v>115.2</v>
      </c>
      <c r="N64" s="97">
        <f>SUM(B64:M64)</f>
        <v>1382.4000000000003</v>
      </c>
    </row>
    <row r="65" spans="1:16" s="9" customFormat="1" ht="12.75" customHeight="1" thickBot="1">
      <c r="A65" s="3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8"/>
      <c r="P65" s="8"/>
    </row>
    <row r="66" spans="1:16" s="9" customFormat="1" ht="24" thickBot="1">
      <c r="A66" s="57" t="s">
        <v>38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8"/>
      <c r="P66" s="8"/>
    </row>
    <row r="67" spans="1:16" s="9" customFormat="1" ht="7.5" customHeight="1" thickBot="1">
      <c r="A67" s="4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9"/>
      <c r="O67" s="8"/>
      <c r="P67" s="8"/>
    </row>
    <row r="68" spans="1:16" s="3" customFormat="1" ht="23">
      <c r="A68" s="45" t="s">
        <v>29</v>
      </c>
      <c r="B68" s="22">
        <v>200</v>
      </c>
      <c r="C68" s="22">
        <v>200</v>
      </c>
      <c r="D68" s="22">
        <v>200</v>
      </c>
      <c r="E68" s="22">
        <v>200</v>
      </c>
      <c r="F68" s="22">
        <v>200</v>
      </c>
      <c r="G68" s="22">
        <v>200</v>
      </c>
      <c r="H68" s="22">
        <v>200</v>
      </c>
      <c r="I68" s="22">
        <v>200</v>
      </c>
      <c r="J68" s="22">
        <v>200</v>
      </c>
      <c r="K68" s="22">
        <v>200</v>
      </c>
      <c r="L68" s="22">
        <v>200</v>
      </c>
      <c r="M68" s="22">
        <v>200</v>
      </c>
      <c r="N68" s="22">
        <f>SUM(B68:M68)</f>
        <v>2400</v>
      </c>
      <c r="O68" s="8"/>
      <c r="P68" s="8"/>
    </row>
    <row r="69" spans="1:16" ht="26" thickBot="1">
      <c r="A69" s="46" t="s">
        <v>19</v>
      </c>
      <c r="B69" s="22">
        <f t="shared" ref="B69:N69" si="6">+B68*B55</f>
        <v>2880</v>
      </c>
      <c r="C69" s="22">
        <f t="shared" si="6"/>
        <v>2880</v>
      </c>
      <c r="D69" s="22">
        <f t="shared" si="6"/>
        <v>2880</v>
      </c>
      <c r="E69" s="22">
        <f t="shared" si="6"/>
        <v>2880</v>
      </c>
      <c r="F69" s="22">
        <f t="shared" si="6"/>
        <v>2880</v>
      </c>
      <c r="G69" s="22">
        <f t="shared" si="6"/>
        <v>2880</v>
      </c>
      <c r="H69" s="22">
        <f t="shared" si="6"/>
        <v>2880</v>
      </c>
      <c r="I69" s="22">
        <f t="shared" si="6"/>
        <v>2880</v>
      </c>
      <c r="J69" s="22">
        <f t="shared" si="6"/>
        <v>2880</v>
      </c>
      <c r="K69" s="22">
        <f t="shared" si="6"/>
        <v>2880</v>
      </c>
      <c r="L69" s="22">
        <f t="shared" si="6"/>
        <v>2880</v>
      </c>
      <c r="M69" s="22">
        <f t="shared" si="6"/>
        <v>2880</v>
      </c>
      <c r="N69" s="98">
        <f t="shared" si="6"/>
        <v>34560</v>
      </c>
    </row>
    <row r="70" spans="1:16" s="9" customFormat="1" ht="12.75" customHeight="1" thickBot="1">
      <c r="A70" s="3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8"/>
      <c r="P70" s="8"/>
    </row>
    <row r="71" spans="1:16" s="9" customFormat="1" ht="24" thickBot="1">
      <c r="A71" s="58" t="s">
        <v>39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8"/>
      <c r="P71" s="8"/>
    </row>
    <row r="72" spans="1:16" s="9" customFormat="1" ht="7.5" customHeight="1" thickBot="1">
      <c r="A72" s="4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9"/>
      <c r="O72" s="8"/>
      <c r="P72" s="8"/>
    </row>
    <row r="73" spans="1:16" s="3" customFormat="1" ht="34">
      <c r="A73" s="47" t="s">
        <v>95</v>
      </c>
      <c r="B73" s="22">
        <v>50</v>
      </c>
      <c r="C73" s="22">
        <v>50</v>
      </c>
      <c r="D73" s="22">
        <v>50</v>
      </c>
      <c r="E73" s="22">
        <v>50</v>
      </c>
      <c r="F73" s="22">
        <v>50</v>
      </c>
      <c r="G73" s="22">
        <v>50</v>
      </c>
      <c r="H73" s="22">
        <v>50</v>
      </c>
      <c r="I73" s="22">
        <v>50</v>
      </c>
      <c r="J73" s="22">
        <v>50</v>
      </c>
      <c r="K73" s="22">
        <v>50</v>
      </c>
      <c r="L73" s="22">
        <v>50</v>
      </c>
      <c r="M73" s="22">
        <v>50</v>
      </c>
      <c r="N73" s="22">
        <f>SUM(B73:M73)</f>
        <v>600</v>
      </c>
      <c r="O73" s="8"/>
      <c r="P73" s="8"/>
    </row>
    <row r="74" spans="1:16" ht="18">
      <c r="A74" s="48" t="s">
        <v>97</v>
      </c>
      <c r="B74" s="99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10"/>
      <c r="P74" s="10"/>
    </row>
    <row r="75" spans="1:16" ht="19" thickBot="1">
      <c r="A75" s="48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10"/>
      <c r="P75" s="10"/>
    </row>
    <row r="76" spans="1:16" s="9" customFormat="1" ht="7.5" customHeight="1" thickBot="1">
      <c r="A76" s="100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9"/>
      <c r="O76" s="8"/>
      <c r="P76" s="8"/>
    </row>
    <row r="77" spans="1:16" s="9" customFormat="1" ht="24" thickBot="1">
      <c r="A77" s="59" t="s">
        <v>40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8"/>
      <c r="P77" s="8"/>
    </row>
    <row r="78" spans="1:16" s="3" customFormat="1" ht="23">
      <c r="A78" s="49" t="s">
        <v>23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200</v>
      </c>
      <c r="H78" s="22">
        <v>1000</v>
      </c>
      <c r="I78" s="22">
        <v>127</v>
      </c>
      <c r="J78" s="22">
        <v>0</v>
      </c>
      <c r="K78" s="22">
        <v>0</v>
      </c>
      <c r="L78" s="22">
        <v>0</v>
      </c>
      <c r="M78" s="22">
        <v>0</v>
      </c>
      <c r="N78" s="22">
        <f>SUM(B78:M78)</f>
        <v>1327</v>
      </c>
      <c r="O78" s="8"/>
      <c r="P78" s="8"/>
    </row>
    <row r="79" spans="1:16" ht="18">
      <c r="A79" s="37" t="s">
        <v>19</v>
      </c>
      <c r="B79" s="22">
        <f t="shared" ref="B79:N79" si="7">+B78*B55</f>
        <v>0</v>
      </c>
      <c r="C79" s="22">
        <f t="shared" si="7"/>
        <v>0</v>
      </c>
      <c r="D79" s="22">
        <f t="shared" si="7"/>
        <v>0</v>
      </c>
      <c r="E79" s="22">
        <f t="shared" si="7"/>
        <v>0</v>
      </c>
      <c r="F79" s="22">
        <f t="shared" si="7"/>
        <v>0</v>
      </c>
      <c r="G79" s="22">
        <f t="shared" si="7"/>
        <v>2880</v>
      </c>
      <c r="H79" s="22">
        <f t="shared" si="7"/>
        <v>14400</v>
      </c>
      <c r="I79" s="22">
        <f t="shared" si="7"/>
        <v>1828.8</v>
      </c>
      <c r="J79" s="22">
        <f t="shared" si="7"/>
        <v>0</v>
      </c>
      <c r="K79" s="22">
        <f t="shared" si="7"/>
        <v>0</v>
      </c>
      <c r="L79" s="22">
        <f t="shared" si="7"/>
        <v>0</v>
      </c>
      <c r="M79" s="22">
        <f t="shared" si="7"/>
        <v>0</v>
      </c>
      <c r="N79" s="22">
        <f t="shared" si="7"/>
        <v>19108.8</v>
      </c>
      <c r="O79" s="10"/>
      <c r="P79" s="10"/>
    </row>
    <row r="80" spans="1:16" ht="16">
      <c r="A80" s="3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6" ht="30">
      <c r="A81" s="37" t="s">
        <v>41</v>
      </c>
      <c r="B81" s="95">
        <f>+B61+B63+B68+B73</f>
        <v>400</v>
      </c>
      <c r="C81" s="22">
        <f t="shared" ref="C81:M81" si="8">+C61+C63+C68+C73</f>
        <v>400</v>
      </c>
      <c r="D81" s="22">
        <f t="shared" si="8"/>
        <v>400</v>
      </c>
      <c r="E81" s="22">
        <f t="shared" si="8"/>
        <v>400</v>
      </c>
      <c r="F81" s="22">
        <f t="shared" si="8"/>
        <v>400</v>
      </c>
      <c r="G81" s="22">
        <f t="shared" si="8"/>
        <v>400</v>
      </c>
      <c r="H81" s="22">
        <f t="shared" si="8"/>
        <v>400</v>
      </c>
      <c r="I81" s="22">
        <f t="shared" si="8"/>
        <v>400</v>
      </c>
      <c r="J81" s="22">
        <f t="shared" si="8"/>
        <v>400</v>
      </c>
      <c r="K81" s="22">
        <f t="shared" si="8"/>
        <v>400</v>
      </c>
      <c r="L81" s="22">
        <f t="shared" si="8"/>
        <v>400</v>
      </c>
      <c r="M81" s="22">
        <f t="shared" si="8"/>
        <v>400</v>
      </c>
      <c r="N81" s="22">
        <f>SUM(B81:M81)</f>
        <v>4800</v>
      </c>
    </row>
    <row r="82" spans="1:16" ht="30">
      <c r="A82" s="37" t="s">
        <v>33</v>
      </c>
      <c r="B82" s="107">
        <f>+B62+B64+B69+B74</f>
        <v>3715.2</v>
      </c>
      <c r="C82" s="22">
        <f t="shared" ref="C82:M82" si="9">+C62+C64+C69+C74</f>
        <v>3715.2</v>
      </c>
      <c r="D82" s="22">
        <f t="shared" si="9"/>
        <v>3715.2</v>
      </c>
      <c r="E82" s="22">
        <f t="shared" si="9"/>
        <v>3715.2</v>
      </c>
      <c r="F82" s="22">
        <f t="shared" si="9"/>
        <v>3715.2</v>
      </c>
      <c r="G82" s="22">
        <f t="shared" si="9"/>
        <v>3715.2</v>
      </c>
      <c r="H82" s="22">
        <f t="shared" si="9"/>
        <v>3715.2</v>
      </c>
      <c r="I82" s="22">
        <f t="shared" si="9"/>
        <v>3715.2</v>
      </c>
      <c r="J82" s="22">
        <f t="shared" si="9"/>
        <v>3715.2</v>
      </c>
      <c r="K82" s="22">
        <f t="shared" si="9"/>
        <v>3715.2</v>
      </c>
      <c r="L82" s="22">
        <f t="shared" si="9"/>
        <v>3715.2</v>
      </c>
      <c r="M82" s="22">
        <f t="shared" si="9"/>
        <v>3715.2</v>
      </c>
      <c r="N82" s="103">
        <f>SUM(B82:M82)</f>
        <v>44582.399999999994</v>
      </c>
    </row>
    <row r="83" spans="1:16" ht="31" thickBot="1">
      <c r="A83" s="37" t="s">
        <v>43</v>
      </c>
      <c r="B83" s="102">
        <f>+B82/B81</f>
        <v>9.2880000000000003</v>
      </c>
      <c r="C83" s="54">
        <f t="shared" ref="C83:M83" si="10">+C82/C81</f>
        <v>9.2880000000000003</v>
      </c>
      <c r="D83" s="54">
        <f t="shared" si="10"/>
        <v>9.2880000000000003</v>
      </c>
      <c r="E83" s="54">
        <f t="shared" si="10"/>
        <v>9.2880000000000003</v>
      </c>
      <c r="F83" s="54">
        <f t="shared" si="10"/>
        <v>9.2880000000000003</v>
      </c>
      <c r="G83" s="54">
        <f t="shared" si="10"/>
        <v>9.2880000000000003</v>
      </c>
      <c r="H83" s="54">
        <f t="shared" si="10"/>
        <v>9.2880000000000003</v>
      </c>
      <c r="I83" s="54">
        <f t="shared" si="10"/>
        <v>9.2880000000000003</v>
      </c>
      <c r="J83" s="54">
        <f t="shared" si="10"/>
        <v>9.2880000000000003</v>
      </c>
      <c r="K83" s="54">
        <f t="shared" si="10"/>
        <v>9.2880000000000003</v>
      </c>
      <c r="L83" s="54">
        <f t="shared" si="10"/>
        <v>9.2880000000000003</v>
      </c>
      <c r="M83" s="54">
        <f t="shared" si="10"/>
        <v>9.2880000000000003</v>
      </c>
      <c r="N83" s="22">
        <f>+N82/N81</f>
        <v>9.2879999999999985</v>
      </c>
    </row>
    <row r="84" spans="1:16" s="9" customFormat="1" ht="7.5" customHeight="1">
      <c r="A84" s="10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8"/>
      <c r="P84" s="8"/>
    </row>
    <row r="85" spans="1:16" s="3" customFormat="1" ht="23">
      <c r="A85" s="34" t="s">
        <v>36</v>
      </c>
      <c r="B85" s="105">
        <v>1327.1</v>
      </c>
      <c r="C85" s="22">
        <v>1327.1</v>
      </c>
      <c r="D85" s="22">
        <v>1327.1</v>
      </c>
      <c r="E85" s="22">
        <v>1327.1</v>
      </c>
      <c r="F85" s="22">
        <v>1327.1</v>
      </c>
      <c r="G85" s="22">
        <v>1327.1</v>
      </c>
      <c r="H85" s="22">
        <v>1327.1</v>
      </c>
      <c r="I85" s="22">
        <v>1327.1</v>
      </c>
      <c r="J85" s="22">
        <v>1327.1</v>
      </c>
      <c r="K85" s="22">
        <v>1327.1</v>
      </c>
      <c r="L85" s="22">
        <v>1327.1</v>
      </c>
      <c r="M85" s="22">
        <v>1327.1</v>
      </c>
      <c r="N85" s="22">
        <f>SUM(B85:M85)</f>
        <v>15925.200000000003</v>
      </c>
      <c r="O85" s="8"/>
      <c r="P85" s="8"/>
    </row>
    <row r="86" spans="1:16" s="2" customFormat="1" ht="23">
      <c r="A86" s="37" t="s">
        <v>32</v>
      </c>
      <c r="B86" s="105">
        <v>19110.240000000002</v>
      </c>
      <c r="C86" s="22">
        <v>19104.240000000002</v>
      </c>
      <c r="D86" s="22">
        <v>19104.240000000002</v>
      </c>
      <c r="E86" s="22">
        <v>19104.240000000002</v>
      </c>
      <c r="F86" s="22">
        <v>19104.240000000002</v>
      </c>
      <c r="G86" s="22">
        <v>19104.240000000002</v>
      </c>
      <c r="H86" s="22">
        <v>19104.240000000002</v>
      </c>
      <c r="I86" s="22">
        <v>19104.240000000002</v>
      </c>
      <c r="J86" s="22">
        <v>19104.240000000002</v>
      </c>
      <c r="K86" s="22">
        <v>19104.240000000002</v>
      </c>
      <c r="L86" s="22">
        <v>19104.240000000002</v>
      </c>
      <c r="M86" s="22">
        <v>19104.240000000002</v>
      </c>
      <c r="N86" s="22">
        <f>SUM(B86:M86)</f>
        <v>229256.87999999998</v>
      </c>
      <c r="O86" s="14"/>
      <c r="P86" s="14"/>
    </row>
    <row r="87" spans="1:16" s="2" customFormat="1" ht="24" thickBot="1">
      <c r="A87" s="37" t="s">
        <v>43</v>
      </c>
      <c r="B87" s="106">
        <f>+B86/B85</f>
        <v>14.400000000000002</v>
      </c>
      <c r="C87" s="54">
        <f t="shared" ref="C87:M87" si="11">+C86/C85</f>
        <v>14.395478863687742</v>
      </c>
      <c r="D87" s="54">
        <f t="shared" si="11"/>
        <v>14.395478863687742</v>
      </c>
      <c r="E87" s="54">
        <f t="shared" si="11"/>
        <v>14.395478863687742</v>
      </c>
      <c r="F87" s="54">
        <f t="shared" si="11"/>
        <v>14.395478863687742</v>
      </c>
      <c r="G87" s="54">
        <f t="shared" si="11"/>
        <v>14.395478863687742</v>
      </c>
      <c r="H87" s="54">
        <f t="shared" si="11"/>
        <v>14.395478863687742</v>
      </c>
      <c r="I87" s="54">
        <f t="shared" si="11"/>
        <v>14.395478863687742</v>
      </c>
      <c r="J87" s="54">
        <f t="shared" si="11"/>
        <v>14.395478863687742</v>
      </c>
      <c r="K87" s="54">
        <f t="shared" si="11"/>
        <v>14.395478863687742</v>
      </c>
      <c r="L87" s="54">
        <f t="shared" si="11"/>
        <v>14.395478863687742</v>
      </c>
      <c r="M87" s="54">
        <f t="shared" si="11"/>
        <v>14.395478863687742</v>
      </c>
      <c r="N87" s="54">
        <f>+N86/N85</f>
        <v>14.395855625047091</v>
      </c>
      <c r="O87" s="14"/>
      <c r="P87" s="14"/>
    </row>
    <row r="88" spans="1:16" s="9" customFormat="1" ht="7.5" customHeight="1" thickBot="1">
      <c r="A88" s="100"/>
      <c r="B88" s="104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8"/>
      <c r="P88" s="8"/>
    </row>
    <row r="89" spans="1:16" ht="25">
      <c r="A89" s="37" t="s">
        <v>42</v>
      </c>
      <c r="B89" s="94">
        <f>+B85-B81</f>
        <v>927.09999999999991</v>
      </c>
      <c r="C89" s="22">
        <f t="shared" ref="C89:M89" si="12">+C85-C81</f>
        <v>927.09999999999991</v>
      </c>
      <c r="D89" s="22">
        <f t="shared" si="12"/>
        <v>927.09999999999991</v>
      </c>
      <c r="E89" s="22">
        <f t="shared" si="12"/>
        <v>927.09999999999991</v>
      </c>
      <c r="F89" s="22">
        <f t="shared" si="12"/>
        <v>927.09999999999991</v>
      </c>
      <c r="G89" s="22">
        <f t="shared" si="12"/>
        <v>927.09999999999991</v>
      </c>
      <c r="H89" s="22">
        <f t="shared" si="12"/>
        <v>927.09999999999991</v>
      </c>
      <c r="I89" s="22">
        <f t="shared" si="12"/>
        <v>927.09999999999991</v>
      </c>
      <c r="J89" s="22">
        <f t="shared" si="12"/>
        <v>927.09999999999991</v>
      </c>
      <c r="K89" s="22">
        <f t="shared" si="12"/>
        <v>927.09999999999991</v>
      </c>
      <c r="L89" s="22">
        <f t="shared" si="12"/>
        <v>927.09999999999991</v>
      </c>
      <c r="M89" s="22">
        <f t="shared" si="12"/>
        <v>927.09999999999991</v>
      </c>
      <c r="N89" s="22">
        <f>SUM(B89:M89)</f>
        <v>11125.200000000003</v>
      </c>
    </row>
    <row r="90" spans="1:16" ht="25">
      <c r="A90" s="37" t="s">
        <v>34</v>
      </c>
      <c r="B90" s="108">
        <f>+B89*B87</f>
        <v>13350.24</v>
      </c>
      <c r="C90" s="22">
        <f t="shared" ref="C90:M90" si="13">+C89*C87</f>
        <v>13346.048454524906</v>
      </c>
      <c r="D90" s="22">
        <f t="shared" si="13"/>
        <v>13346.048454524906</v>
      </c>
      <c r="E90" s="22">
        <f t="shared" si="13"/>
        <v>13346.048454524906</v>
      </c>
      <c r="F90" s="22">
        <f t="shared" si="13"/>
        <v>13346.048454524906</v>
      </c>
      <c r="G90" s="22">
        <f t="shared" si="13"/>
        <v>13346.048454524906</v>
      </c>
      <c r="H90" s="22">
        <f t="shared" si="13"/>
        <v>13346.048454524906</v>
      </c>
      <c r="I90" s="22">
        <f t="shared" si="13"/>
        <v>13346.048454524906</v>
      </c>
      <c r="J90" s="22">
        <f t="shared" si="13"/>
        <v>13346.048454524906</v>
      </c>
      <c r="K90" s="22">
        <f t="shared" si="13"/>
        <v>13346.048454524906</v>
      </c>
      <c r="L90" s="22">
        <f t="shared" si="13"/>
        <v>13346.048454524906</v>
      </c>
      <c r="M90" s="22">
        <f t="shared" si="13"/>
        <v>13346.048454524906</v>
      </c>
      <c r="N90" s="22">
        <f>SUM(B90:M90)</f>
        <v>160156.77299977391</v>
      </c>
    </row>
    <row r="91" spans="1:16" ht="17" thickBot="1">
      <c r="A91" s="60" t="s">
        <v>43</v>
      </c>
      <c r="B91" s="22">
        <f>+B90/B89</f>
        <v>14.4</v>
      </c>
      <c r="C91" s="22">
        <f t="shared" ref="C91:M91" si="14">+C90/C89</f>
        <v>14.395478863687744</v>
      </c>
      <c r="D91" s="22">
        <f t="shared" si="14"/>
        <v>14.395478863687744</v>
      </c>
      <c r="E91" s="22">
        <f t="shared" si="14"/>
        <v>14.395478863687744</v>
      </c>
      <c r="F91" s="22">
        <f t="shared" si="14"/>
        <v>14.395478863687744</v>
      </c>
      <c r="G91" s="22">
        <f t="shared" si="14"/>
        <v>14.395478863687744</v>
      </c>
      <c r="H91" s="22">
        <f t="shared" si="14"/>
        <v>14.395478863687744</v>
      </c>
      <c r="I91" s="22">
        <f t="shared" si="14"/>
        <v>14.395478863687744</v>
      </c>
      <c r="J91" s="22">
        <f t="shared" si="14"/>
        <v>14.395478863687744</v>
      </c>
      <c r="K91" s="22">
        <f t="shared" si="14"/>
        <v>14.395478863687744</v>
      </c>
      <c r="L91" s="22">
        <f t="shared" si="14"/>
        <v>14.395478863687744</v>
      </c>
      <c r="M91" s="22">
        <f t="shared" si="14"/>
        <v>14.395478863687744</v>
      </c>
      <c r="N91" s="22">
        <f>SUM(B91:M91)</f>
        <v>172.75026750056517</v>
      </c>
    </row>
    <row r="92" spans="1:16" s="9" customFormat="1" ht="7.5" customHeight="1" thickBot="1">
      <c r="A92" s="39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55"/>
      <c r="O92" s="8"/>
      <c r="P92" s="8"/>
    </row>
    <row r="93" spans="1:16" s="3" customFormat="1" ht="23">
      <c r="A93" s="34" t="s">
        <v>44</v>
      </c>
      <c r="B93" s="22">
        <f>+B89+B81</f>
        <v>1327.1</v>
      </c>
      <c r="C93" s="22">
        <f t="shared" ref="C93:M93" si="15">+C89+C81</f>
        <v>1327.1</v>
      </c>
      <c r="D93" s="22">
        <f t="shared" si="15"/>
        <v>1327.1</v>
      </c>
      <c r="E93" s="22">
        <f t="shared" si="15"/>
        <v>1327.1</v>
      </c>
      <c r="F93" s="22">
        <f t="shared" si="15"/>
        <v>1327.1</v>
      </c>
      <c r="G93" s="22">
        <f t="shared" si="15"/>
        <v>1327.1</v>
      </c>
      <c r="H93" s="22">
        <f t="shared" si="15"/>
        <v>1327.1</v>
      </c>
      <c r="I93" s="22">
        <f t="shared" si="15"/>
        <v>1327.1</v>
      </c>
      <c r="J93" s="22">
        <f t="shared" si="15"/>
        <v>1327.1</v>
      </c>
      <c r="K93" s="22">
        <f t="shared" si="15"/>
        <v>1327.1</v>
      </c>
      <c r="L93" s="22">
        <f t="shared" si="15"/>
        <v>1327.1</v>
      </c>
      <c r="M93" s="22">
        <f t="shared" si="15"/>
        <v>1327.1</v>
      </c>
      <c r="N93" s="88">
        <f>SUM(B93:M93)</f>
        <v>15925.200000000003</v>
      </c>
      <c r="O93" s="8"/>
      <c r="P93" s="8"/>
    </row>
    <row r="94" spans="1:16" s="3" customFormat="1" ht="25">
      <c r="A94" s="34" t="s">
        <v>35</v>
      </c>
      <c r="B94" s="108">
        <f>+B82+B90</f>
        <v>17065.439999999999</v>
      </c>
      <c r="C94" s="22">
        <f t="shared" ref="C94:M94" si="16">+C82+C90</f>
        <v>17061.248454524906</v>
      </c>
      <c r="D94" s="22">
        <f t="shared" si="16"/>
        <v>17061.248454524906</v>
      </c>
      <c r="E94" s="22">
        <f t="shared" si="16"/>
        <v>17061.248454524906</v>
      </c>
      <c r="F94" s="22">
        <f t="shared" si="16"/>
        <v>17061.248454524906</v>
      </c>
      <c r="G94" s="22">
        <f t="shared" si="16"/>
        <v>17061.248454524906</v>
      </c>
      <c r="H94" s="22">
        <f t="shared" si="16"/>
        <v>17061.248454524906</v>
      </c>
      <c r="I94" s="22">
        <f t="shared" si="16"/>
        <v>17061.248454524906</v>
      </c>
      <c r="J94" s="22">
        <f t="shared" si="16"/>
        <v>17061.248454524906</v>
      </c>
      <c r="K94" s="22">
        <f t="shared" si="16"/>
        <v>17061.248454524906</v>
      </c>
      <c r="L94" s="22">
        <f t="shared" si="16"/>
        <v>17061.248454524906</v>
      </c>
      <c r="M94" s="22">
        <f t="shared" si="16"/>
        <v>17061.248454524906</v>
      </c>
      <c r="N94" s="88">
        <f>SUM(B94:M94)</f>
        <v>204739.17299977393</v>
      </c>
      <c r="O94" s="8"/>
      <c r="P94" s="8"/>
    </row>
    <row r="95" spans="1:16" ht="19" thickBot="1">
      <c r="A95" s="3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6" ht="21" thickBot="1">
      <c r="A96" s="64" t="s">
        <v>45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7" ht="18">
      <c r="A97" s="3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7" ht="23">
      <c r="A98" s="61" t="s">
        <v>0</v>
      </c>
      <c r="B98" s="89">
        <f>+B85</f>
        <v>1327.1</v>
      </c>
      <c r="C98" s="6">
        <f t="shared" ref="C98:M98" si="17">+C85</f>
        <v>1327.1</v>
      </c>
      <c r="D98" s="6">
        <f t="shared" si="17"/>
        <v>1327.1</v>
      </c>
      <c r="E98" s="6">
        <f t="shared" si="17"/>
        <v>1327.1</v>
      </c>
      <c r="F98" s="6">
        <f t="shared" si="17"/>
        <v>1327.1</v>
      </c>
      <c r="G98" s="6">
        <f t="shared" si="17"/>
        <v>1327.1</v>
      </c>
      <c r="H98" s="6">
        <f t="shared" si="17"/>
        <v>1327.1</v>
      </c>
      <c r="I98" s="6">
        <f t="shared" si="17"/>
        <v>1327.1</v>
      </c>
      <c r="J98" s="6">
        <f t="shared" si="17"/>
        <v>1327.1</v>
      </c>
      <c r="K98" s="6">
        <f t="shared" si="17"/>
        <v>1327.1</v>
      </c>
      <c r="L98" s="6">
        <f t="shared" si="17"/>
        <v>1327.1</v>
      </c>
      <c r="M98" s="6">
        <f t="shared" si="17"/>
        <v>1327.1</v>
      </c>
      <c r="N98" s="6">
        <f>SUM(B98:M98)</f>
        <v>15925.200000000003</v>
      </c>
    </row>
    <row r="99" spans="1:17" ht="23">
      <c r="A99" s="61" t="s">
        <v>46</v>
      </c>
      <c r="B99" s="89">
        <f>+B89</f>
        <v>927.09999999999991</v>
      </c>
      <c r="C99" s="6">
        <f t="shared" ref="C99:M99" si="18">+C89</f>
        <v>927.09999999999991</v>
      </c>
      <c r="D99" s="6">
        <f t="shared" si="18"/>
        <v>927.09999999999991</v>
      </c>
      <c r="E99" s="6">
        <f t="shared" si="18"/>
        <v>927.09999999999991</v>
      </c>
      <c r="F99" s="6">
        <f t="shared" si="18"/>
        <v>927.09999999999991</v>
      </c>
      <c r="G99" s="6">
        <f t="shared" si="18"/>
        <v>927.09999999999991</v>
      </c>
      <c r="H99" s="6">
        <f t="shared" si="18"/>
        <v>927.09999999999991</v>
      </c>
      <c r="I99" s="6">
        <f t="shared" si="18"/>
        <v>927.09999999999991</v>
      </c>
      <c r="J99" s="6">
        <f t="shared" si="18"/>
        <v>927.09999999999991</v>
      </c>
      <c r="K99" s="6">
        <f t="shared" si="18"/>
        <v>927.09999999999991</v>
      </c>
      <c r="L99" s="6">
        <f t="shared" si="18"/>
        <v>927.09999999999991</v>
      </c>
      <c r="M99" s="6">
        <f t="shared" si="18"/>
        <v>927.09999999999991</v>
      </c>
      <c r="N99" s="6">
        <f>SUM(B99:M99)</f>
        <v>11125.200000000003</v>
      </c>
    </row>
    <row r="100" spans="1:17" ht="23">
      <c r="A100" s="61" t="s">
        <v>47</v>
      </c>
      <c r="B100" s="89">
        <f>+B99-B98</f>
        <v>-400</v>
      </c>
      <c r="C100" s="6">
        <f t="shared" ref="C100:N100" si="19">+C99-C98</f>
        <v>-400</v>
      </c>
      <c r="D100" s="6">
        <f t="shared" si="19"/>
        <v>-400</v>
      </c>
      <c r="E100" s="6">
        <f t="shared" si="19"/>
        <v>-400</v>
      </c>
      <c r="F100" s="6">
        <f t="shared" si="19"/>
        <v>-400</v>
      </c>
      <c r="G100" s="6">
        <f t="shared" si="19"/>
        <v>-400</v>
      </c>
      <c r="H100" s="6">
        <f t="shared" si="19"/>
        <v>-400</v>
      </c>
      <c r="I100" s="6">
        <f t="shared" si="19"/>
        <v>-400</v>
      </c>
      <c r="J100" s="6">
        <f t="shared" si="19"/>
        <v>-400</v>
      </c>
      <c r="K100" s="6">
        <f t="shared" si="19"/>
        <v>-400</v>
      </c>
      <c r="L100" s="6">
        <f t="shared" si="19"/>
        <v>-400</v>
      </c>
      <c r="M100" s="6">
        <f t="shared" si="19"/>
        <v>-400</v>
      </c>
      <c r="N100" s="6">
        <f t="shared" si="19"/>
        <v>-4800</v>
      </c>
    </row>
    <row r="101" spans="1:17" ht="23">
      <c r="A101" s="61" t="s">
        <v>48</v>
      </c>
      <c r="B101" s="110">
        <f>+B100/B98</f>
        <v>-0.30140908748398765</v>
      </c>
      <c r="C101" s="109">
        <f t="shared" ref="C101:N101" si="20">+C100/C98</f>
        <v>-0.30140908748398765</v>
      </c>
      <c r="D101" s="109">
        <f t="shared" si="20"/>
        <v>-0.30140908748398765</v>
      </c>
      <c r="E101" s="109">
        <f t="shared" si="20"/>
        <v>-0.30140908748398765</v>
      </c>
      <c r="F101" s="109">
        <f t="shared" si="20"/>
        <v>-0.30140908748398765</v>
      </c>
      <c r="G101" s="109">
        <f t="shared" si="20"/>
        <v>-0.30140908748398765</v>
      </c>
      <c r="H101" s="109">
        <f t="shared" si="20"/>
        <v>-0.30140908748398765</v>
      </c>
      <c r="I101" s="109">
        <f t="shared" si="20"/>
        <v>-0.30140908748398765</v>
      </c>
      <c r="J101" s="109">
        <f t="shared" si="20"/>
        <v>-0.30140908748398765</v>
      </c>
      <c r="K101" s="109">
        <f t="shared" si="20"/>
        <v>-0.30140908748398765</v>
      </c>
      <c r="L101" s="109">
        <f t="shared" si="20"/>
        <v>-0.30140908748398765</v>
      </c>
      <c r="M101" s="109">
        <f t="shared" si="20"/>
        <v>-0.30140908748398765</v>
      </c>
      <c r="N101" s="63">
        <f t="shared" si="20"/>
        <v>-0.30140908748398759</v>
      </c>
    </row>
    <row r="102" spans="1:17" ht="18">
      <c r="A102" s="3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7" ht="23">
      <c r="A103" s="61" t="s">
        <v>49</v>
      </c>
      <c r="B103" s="89">
        <f>+B86</f>
        <v>19110.240000000002</v>
      </c>
      <c r="C103" s="65">
        <f t="shared" ref="C103:M103" si="21">+C86</f>
        <v>19104.240000000002</v>
      </c>
      <c r="D103" s="65">
        <f t="shared" si="21"/>
        <v>19104.240000000002</v>
      </c>
      <c r="E103" s="65">
        <f t="shared" si="21"/>
        <v>19104.240000000002</v>
      </c>
      <c r="F103" s="65">
        <f t="shared" si="21"/>
        <v>19104.240000000002</v>
      </c>
      <c r="G103" s="65">
        <f t="shared" si="21"/>
        <v>19104.240000000002</v>
      </c>
      <c r="H103" s="65">
        <f t="shared" si="21"/>
        <v>19104.240000000002</v>
      </c>
      <c r="I103" s="65">
        <f t="shared" si="21"/>
        <v>19104.240000000002</v>
      </c>
      <c r="J103" s="65">
        <f t="shared" si="21"/>
        <v>19104.240000000002</v>
      </c>
      <c r="K103" s="65">
        <f t="shared" si="21"/>
        <v>19104.240000000002</v>
      </c>
      <c r="L103" s="65">
        <f t="shared" si="21"/>
        <v>19104.240000000002</v>
      </c>
      <c r="M103" s="65">
        <f t="shared" si="21"/>
        <v>19104.240000000002</v>
      </c>
      <c r="N103" s="89">
        <f>SUM(B103:M103)</f>
        <v>229256.87999999998</v>
      </c>
      <c r="O103" s="66"/>
      <c r="P103" s="66"/>
      <c r="Q103" s="38"/>
    </row>
    <row r="104" spans="1:17" ht="25">
      <c r="A104" s="61" t="s">
        <v>50</v>
      </c>
      <c r="B104" s="89">
        <f>+B94</f>
        <v>17065.439999999999</v>
      </c>
      <c r="C104" s="65">
        <f t="shared" ref="C104:M104" si="22">+C94</f>
        <v>17061.248454524906</v>
      </c>
      <c r="D104" s="65">
        <f t="shared" si="22"/>
        <v>17061.248454524906</v>
      </c>
      <c r="E104" s="65">
        <f t="shared" si="22"/>
        <v>17061.248454524906</v>
      </c>
      <c r="F104" s="65">
        <f t="shared" si="22"/>
        <v>17061.248454524906</v>
      </c>
      <c r="G104" s="65">
        <f t="shared" si="22"/>
        <v>17061.248454524906</v>
      </c>
      <c r="H104" s="65">
        <f t="shared" si="22"/>
        <v>17061.248454524906</v>
      </c>
      <c r="I104" s="65">
        <f t="shared" si="22"/>
        <v>17061.248454524906</v>
      </c>
      <c r="J104" s="65">
        <f t="shared" si="22"/>
        <v>17061.248454524906</v>
      </c>
      <c r="K104" s="65">
        <f t="shared" si="22"/>
        <v>17061.248454524906</v>
      </c>
      <c r="L104" s="65">
        <f t="shared" si="22"/>
        <v>17061.248454524906</v>
      </c>
      <c r="M104" s="65">
        <f t="shared" si="22"/>
        <v>17061.248454524906</v>
      </c>
      <c r="N104" s="90">
        <f>SUM(B104:M104)</f>
        <v>204739.17299977393</v>
      </c>
      <c r="O104" s="66"/>
      <c r="P104" s="66"/>
      <c r="Q104" s="38"/>
    </row>
    <row r="105" spans="1:17" ht="23">
      <c r="A105" s="61" t="s">
        <v>47</v>
      </c>
      <c r="B105" s="89">
        <f>+B104-B103</f>
        <v>-2044.8000000000029</v>
      </c>
      <c r="C105" s="6">
        <f t="shared" ref="C105" si="23">+C104-C103</f>
        <v>-2042.9915454750953</v>
      </c>
      <c r="D105" s="6">
        <f t="shared" ref="D105" si="24">+D104-D103</f>
        <v>-2042.9915454750953</v>
      </c>
      <c r="E105" s="6">
        <f t="shared" ref="E105" si="25">+E104-E103</f>
        <v>-2042.9915454750953</v>
      </c>
      <c r="F105" s="6">
        <f t="shared" ref="F105" si="26">+F104-F103</f>
        <v>-2042.9915454750953</v>
      </c>
      <c r="G105" s="6">
        <f t="shared" ref="G105" si="27">+G104-G103</f>
        <v>-2042.9915454750953</v>
      </c>
      <c r="H105" s="6">
        <f t="shared" ref="H105" si="28">+H104-H103</f>
        <v>-2042.9915454750953</v>
      </c>
      <c r="I105" s="6">
        <f t="shared" ref="I105" si="29">+I104-I103</f>
        <v>-2042.9915454750953</v>
      </c>
      <c r="J105" s="6">
        <f t="shared" ref="J105" si="30">+J104-J103</f>
        <v>-2042.9915454750953</v>
      </c>
      <c r="K105" s="6">
        <f t="shared" ref="K105" si="31">+K104-K103</f>
        <v>-2042.9915454750953</v>
      </c>
      <c r="L105" s="6">
        <f t="shared" ref="L105" si="32">+L104-L103</f>
        <v>-2042.9915454750953</v>
      </c>
      <c r="M105" s="6">
        <f t="shared" ref="M105" si="33">+M104-M103</f>
        <v>-2042.9915454750953</v>
      </c>
      <c r="N105" s="6">
        <f t="shared" ref="N105" si="34">+N104-N103</f>
        <v>-24517.707000226044</v>
      </c>
    </row>
    <row r="106" spans="1:17" ht="23">
      <c r="A106" s="61" t="s">
        <v>48</v>
      </c>
      <c r="B106" s="111">
        <f>+B105/B103</f>
        <v>-0.10700022605681575</v>
      </c>
      <c r="C106" s="109">
        <f t="shared" ref="C106" si="35">+C105/C103</f>
        <v>-0.10693916876437352</v>
      </c>
      <c r="D106" s="109">
        <f t="shared" ref="D106" si="36">+D105/D103</f>
        <v>-0.10693916876437352</v>
      </c>
      <c r="E106" s="109">
        <f t="shared" ref="E106" si="37">+E105/E103</f>
        <v>-0.10693916876437352</v>
      </c>
      <c r="F106" s="109">
        <f t="shared" ref="F106" si="38">+F105/F103</f>
        <v>-0.10693916876437352</v>
      </c>
      <c r="G106" s="109">
        <f t="shared" ref="G106" si="39">+G105/G103</f>
        <v>-0.10693916876437352</v>
      </c>
      <c r="H106" s="109">
        <f t="shared" ref="H106" si="40">+H105/H103</f>
        <v>-0.10693916876437352</v>
      </c>
      <c r="I106" s="109">
        <f t="shared" ref="I106" si="41">+I105/I103</f>
        <v>-0.10693916876437352</v>
      </c>
      <c r="J106" s="109">
        <f t="shared" ref="J106" si="42">+J105/J103</f>
        <v>-0.10693916876437352</v>
      </c>
      <c r="K106" s="109">
        <f t="shared" ref="K106" si="43">+K105/K103</f>
        <v>-0.10693916876437352</v>
      </c>
      <c r="L106" s="109">
        <f t="shared" ref="L106" si="44">+L105/L103</f>
        <v>-0.10693916876437352</v>
      </c>
      <c r="M106" s="109">
        <f t="shared" ref="M106" si="45">+M105/M103</f>
        <v>-0.10693916876437352</v>
      </c>
      <c r="N106" s="109">
        <f t="shared" ref="N106" si="46">+N105/N103</f>
        <v>-0.10694425833687542</v>
      </c>
    </row>
    <row r="107" spans="1:17" ht="18">
      <c r="A107" s="3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7" ht="18">
      <c r="A108" s="38"/>
      <c r="B108" s="5"/>
      <c r="C108" s="5"/>
      <c r="D108" s="5"/>
      <c r="E108" s="112"/>
      <c r="F108" s="5"/>
      <c r="G108" s="5"/>
      <c r="H108" s="5"/>
      <c r="I108" s="5"/>
      <c r="J108" s="5"/>
      <c r="K108" s="5"/>
      <c r="L108" s="5"/>
      <c r="M108" s="5"/>
      <c r="N108" s="5"/>
    </row>
    <row r="109" spans="1:17" ht="23">
      <c r="A109" s="75" t="s">
        <v>60</v>
      </c>
      <c r="B109" s="76">
        <f>+N86</f>
        <v>229256.87999999998</v>
      </c>
      <c r="C109" s="12">
        <f>+B109/B110</f>
        <v>14.395855625047091</v>
      </c>
      <c r="D109" s="12"/>
      <c r="E109" s="12"/>
      <c r="F109" s="5"/>
      <c r="G109" s="5"/>
      <c r="H109" s="5"/>
      <c r="I109" s="5"/>
      <c r="J109" s="5"/>
      <c r="K109" s="5"/>
      <c r="L109" s="5"/>
      <c r="M109" s="5"/>
      <c r="N109" s="5"/>
    </row>
    <row r="110" spans="1:17" ht="23">
      <c r="A110" s="75"/>
      <c r="B110" s="12">
        <f>+N93</f>
        <v>15925.200000000003</v>
      </c>
      <c r="C110" s="12"/>
      <c r="D110" s="12"/>
      <c r="E110" s="12"/>
      <c r="F110" s="5"/>
      <c r="G110" s="5"/>
      <c r="H110" s="5"/>
      <c r="I110" s="5"/>
      <c r="J110" s="5"/>
      <c r="K110" s="5"/>
      <c r="L110" s="5"/>
      <c r="M110" s="5"/>
      <c r="N110" s="5"/>
    </row>
    <row r="111" spans="1:17" ht="23">
      <c r="A111" s="75"/>
      <c r="B111" s="12"/>
      <c r="C111" s="12"/>
      <c r="D111" s="12"/>
      <c r="E111" s="12"/>
      <c r="F111" s="5"/>
      <c r="G111" s="5"/>
      <c r="H111" s="5"/>
      <c r="I111" s="5"/>
      <c r="J111" s="5"/>
      <c r="K111" s="5"/>
      <c r="L111" s="5"/>
      <c r="M111" s="5"/>
      <c r="N111" s="5"/>
    </row>
    <row r="112" spans="1:17" ht="23">
      <c r="A112" s="75" t="s">
        <v>61</v>
      </c>
      <c r="B112" s="76" t="s">
        <v>63</v>
      </c>
      <c r="C112" s="12"/>
      <c r="D112" s="12"/>
      <c r="E112" s="12"/>
      <c r="F112" s="5"/>
      <c r="G112" s="76">
        <f>+N104</f>
        <v>204739.17299977393</v>
      </c>
      <c r="H112" s="12">
        <f>+G112/G113</f>
        <v>18.403190324647994</v>
      </c>
      <c r="I112" s="5"/>
      <c r="J112" s="5"/>
      <c r="K112" s="5"/>
      <c r="L112" s="5"/>
      <c r="M112" s="5"/>
      <c r="N112" s="5"/>
    </row>
    <row r="113" spans="1:14" ht="18">
      <c r="A113" s="38"/>
      <c r="B113" s="12" t="s">
        <v>62</v>
      </c>
      <c r="C113" s="12"/>
      <c r="D113" s="12"/>
      <c r="E113" s="12"/>
      <c r="F113" s="5"/>
      <c r="G113" s="12">
        <f>+N99</f>
        <v>11125.200000000003</v>
      </c>
      <c r="H113" s="5"/>
      <c r="I113" s="5"/>
      <c r="J113" s="5"/>
      <c r="K113" s="5"/>
      <c r="L113" s="5"/>
      <c r="M113" s="5"/>
      <c r="N113" s="5"/>
    </row>
    <row r="114" spans="1:14" ht="18">
      <c r="A114" s="3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8">
      <c r="A115" s="38"/>
      <c r="B115" s="1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8">
      <c r="A116" s="38" t="s">
        <v>64</v>
      </c>
      <c r="B116" s="77">
        <f>4/C109</f>
        <v>0.27785774629751581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8">
      <c r="A117" s="3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8">
      <c r="A118" s="38" t="s">
        <v>65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8">
      <c r="A119" s="38" t="s">
        <v>66</v>
      </c>
      <c r="B119" s="5"/>
      <c r="C119" s="5"/>
      <c r="D119" s="5"/>
      <c r="E119" s="5"/>
      <c r="F119" s="74"/>
      <c r="G119" s="5"/>
      <c r="H119" s="5"/>
      <c r="I119" s="5"/>
      <c r="J119" s="5"/>
      <c r="K119" s="5"/>
      <c r="L119" s="5"/>
      <c r="M119" s="5"/>
      <c r="N119" s="5"/>
    </row>
    <row r="120" spans="1:14" ht="19" thickBot="1">
      <c r="A120" s="3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29" thickBot="1">
      <c r="A121" s="38" t="s">
        <v>67</v>
      </c>
      <c r="B121" s="5"/>
      <c r="C121" s="5" t="s">
        <v>68</v>
      </c>
      <c r="D121" s="5"/>
      <c r="E121" s="5"/>
      <c r="F121" s="5"/>
      <c r="G121" s="116">
        <v>229256</v>
      </c>
      <c r="H121" s="117">
        <f>+G121/G122</f>
        <v>19.104666666666667</v>
      </c>
      <c r="I121" s="5"/>
      <c r="J121" s="5"/>
      <c r="K121" s="5"/>
      <c r="L121" s="5"/>
      <c r="M121" s="5"/>
      <c r="N121" s="5"/>
    </row>
    <row r="122" spans="1:14" ht="28">
      <c r="A122" s="38"/>
      <c r="B122" s="11"/>
      <c r="C122" s="11"/>
      <c r="D122" s="11"/>
      <c r="E122" s="11"/>
      <c r="F122" s="11"/>
      <c r="G122" s="115">
        <v>12000</v>
      </c>
      <c r="H122" s="115"/>
      <c r="I122" s="11"/>
      <c r="J122" s="11"/>
      <c r="K122" s="11"/>
      <c r="L122" s="11"/>
      <c r="M122" s="11"/>
      <c r="N122" s="11"/>
    </row>
    <row r="123" spans="1:14" ht="18">
      <c r="A123" s="38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9" thickBot="1">
      <c r="A124" s="38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29" thickBot="1">
      <c r="A125" s="38" t="s">
        <v>69</v>
      </c>
      <c r="B125" s="11"/>
      <c r="C125" s="11"/>
      <c r="D125" s="11"/>
      <c r="E125" s="11"/>
      <c r="F125" s="11"/>
      <c r="G125" s="113">
        <f>+N104</f>
        <v>204739.17299977393</v>
      </c>
      <c r="H125" s="117">
        <f>+G125/G126</f>
        <v>24.373711071401658</v>
      </c>
      <c r="I125" s="11"/>
      <c r="J125" s="11"/>
      <c r="K125" s="11"/>
      <c r="L125" s="11"/>
      <c r="M125" s="11"/>
      <c r="N125" s="11"/>
    </row>
    <row r="126" spans="1:14" ht="25">
      <c r="A126" s="38" t="s">
        <v>70</v>
      </c>
      <c r="B126" s="11"/>
      <c r="C126" s="11"/>
      <c r="D126" s="11"/>
      <c r="E126" s="11"/>
      <c r="F126" s="11"/>
      <c r="G126" s="114">
        <f>+G122*0.7</f>
        <v>8400</v>
      </c>
      <c r="H126" s="11"/>
      <c r="I126" s="11"/>
      <c r="J126" s="11"/>
      <c r="K126" s="11"/>
      <c r="L126" s="11"/>
      <c r="M126" s="11"/>
      <c r="N126" s="11"/>
    </row>
    <row r="127" spans="1:14" ht="18">
      <c r="A127" s="38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8">
      <c r="A128" s="38"/>
      <c r="B128" s="11"/>
      <c r="C128" s="11"/>
      <c r="D128" s="11"/>
      <c r="E128" s="11" t="s">
        <v>71</v>
      </c>
      <c r="F128" s="11"/>
      <c r="G128" s="11"/>
      <c r="H128" s="5">
        <f>+H125-H121</f>
        <v>5.2690444047349914</v>
      </c>
      <c r="I128" s="11"/>
      <c r="J128" s="11"/>
      <c r="K128" s="11"/>
      <c r="L128" s="11"/>
      <c r="M128" s="11"/>
      <c r="N128" s="11"/>
    </row>
    <row r="129" spans="1:14" ht="18">
      <c r="A129" s="38"/>
      <c r="B129" s="11"/>
      <c r="C129" s="11"/>
      <c r="D129" s="11"/>
      <c r="E129" s="11"/>
      <c r="F129" s="11"/>
      <c r="G129" s="11"/>
      <c r="H129" s="78">
        <f>+H128/H121</f>
        <v>0.27579881380125232</v>
      </c>
      <c r="I129" s="11"/>
      <c r="J129" s="11"/>
      <c r="K129" s="11"/>
      <c r="L129" s="11"/>
      <c r="M129" s="11"/>
      <c r="N129" s="11"/>
    </row>
    <row r="130" spans="1:14" ht="18">
      <c r="A130" s="38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8">
      <c r="A131" s="38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8">
      <c r="A132" s="3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">
      <c r="A133" s="38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">
      <c r="A134" s="38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">
      <c r="A135" s="38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">
      <c r="A136" s="3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">
      <c r="A137" s="38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">
      <c r="A138" s="3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">
      <c r="A139" s="38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</sheetData>
  <mergeCells count="2">
    <mergeCell ref="A2:N2"/>
    <mergeCell ref="B31:E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workbookViewId="0">
      <selection activeCell="G11" sqref="G11"/>
    </sheetView>
  </sheetViews>
  <sheetFormatPr baseColWidth="10" defaultRowHeight="20" x14ac:dyDescent="0"/>
  <cols>
    <col min="1" max="1" width="53.5" style="7" customWidth="1"/>
    <col min="2" max="2" width="21.1640625" customWidth="1"/>
    <col min="3" max="3" width="13.5" customWidth="1"/>
    <col min="4" max="4" width="12" customWidth="1"/>
    <col min="5" max="5" width="13.5" customWidth="1"/>
    <col min="6" max="6" width="12" customWidth="1"/>
    <col min="7" max="7" width="15.33203125" customWidth="1"/>
    <col min="8" max="8" width="15.5" customWidth="1"/>
    <col min="9" max="9" width="13.5" customWidth="1"/>
    <col min="10" max="10" width="11.83203125" customWidth="1"/>
    <col min="11" max="11" width="13.6640625" customWidth="1"/>
    <col min="12" max="12" width="12.1640625" customWidth="1"/>
    <col min="13" max="13" width="11.6640625" customWidth="1"/>
    <col min="14" max="14" width="13.1640625" customWidth="1"/>
    <col min="15" max="16" width="10.83203125" style="13"/>
  </cols>
  <sheetData>
    <row r="1" spans="1:16" ht="21" thickBot="1"/>
    <row r="2" spans="1:16" s="52" customFormat="1" ht="26" thickBot="1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3"/>
      <c r="P2" s="13"/>
    </row>
    <row r="3" spans="1:16" s="52" customFormat="1" ht="30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3"/>
      <c r="P3" s="13"/>
    </row>
    <row r="4" spans="1:16" s="69" customFormat="1" ht="16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6"/>
      <c r="P4" s="66"/>
    </row>
    <row r="5" spans="1:16" s="69" customFormat="1" ht="18">
      <c r="A5" s="71" t="s">
        <v>84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6"/>
      <c r="P5" s="66"/>
    </row>
    <row r="6" spans="1:16" s="69" customFormat="1" ht="18">
      <c r="A6" s="70" t="s">
        <v>93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6"/>
      <c r="P6" s="66"/>
    </row>
    <row r="7" spans="1:16" s="69" customFormat="1" ht="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6"/>
      <c r="P7" s="66"/>
    </row>
    <row r="8" spans="1:16" s="69" customFormat="1" ht="18">
      <c r="A8" s="81" t="s">
        <v>85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6"/>
      <c r="P8" s="66"/>
    </row>
    <row r="9" spans="1:16" s="69" customFormat="1" ht="16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6"/>
      <c r="P9" s="66"/>
    </row>
    <row r="10" spans="1:16" s="84" customFormat="1" ht="18">
      <c r="A10" s="71" t="s">
        <v>51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3"/>
    </row>
    <row r="11" spans="1:16" s="84" customFormat="1" ht="18">
      <c r="A11" s="71" t="s">
        <v>52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83"/>
    </row>
    <row r="12" spans="1:16" s="84" customFormat="1" ht="18">
      <c r="A12" s="71" t="s">
        <v>53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83"/>
    </row>
    <row r="13" spans="1:16" s="84" customFormat="1" ht="18">
      <c r="A13" s="71" t="s">
        <v>54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83"/>
    </row>
    <row r="14" spans="1:16" s="69" customFormat="1" ht="16">
      <c r="A14" s="73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6"/>
      <c r="P14" s="66"/>
    </row>
    <row r="15" spans="1:16" s="84" customFormat="1" ht="18">
      <c r="A15" s="81" t="s">
        <v>86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3"/>
    </row>
    <row r="16" spans="1:16" s="84" customFormat="1" ht="18">
      <c r="A16" s="71" t="s">
        <v>87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3"/>
    </row>
    <row r="17" spans="1:16" s="84" customFormat="1" ht="18">
      <c r="A17" s="71" t="s">
        <v>88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3"/>
    </row>
    <row r="18" spans="1:16" s="84" customFormat="1" ht="18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3"/>
    </row>
    <row r="19" spans="1:16" s="84" customFormat="1" ht="18">
      <c r="A19" s="81" t="s">
        <v>89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3"/>
    </row>
    <row r="20" spans="1:16" s="69" customFormat="1" ht="16">
      <c r="A20" s="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6"/>
      <c r="P20" s="66"/>
    </row>
    <row r="21" spans="1:16" s="69" customFormat="1" ht="16">
      <c r="A21" s="7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6"/>
      <c r="P21" s="66"/>
    </row>
    <row r="22" spans="1:16" s="69" customFormat="1" ht="18">
      <c r="A22" s="71" t="s">
        <v>75</v>
      </c>
      <c r="B22" s="79"/>
      <c r="C22" s="79" t="s">
        <v>73</v>
      </c>
      <c r="D22" s="79"/>
      <c r="E22" s="79"/>
      <c r="F22" s="68"/>
      <c r="G22" s="68"/>
      <c r="H22" s="68"/>
      <c r="I22" s="68"/>
      <c r="J22" s="68"/>
      <c r="K22" s="68"/>
      <c r="L22" s="68"/>
      <c r="M22" s="68"/>
      <c r="N22" s="68"/>
      <c r="O22" s="66"/>
      <c r="P22" s="66"/>
    </row>
    <row r="23" spans="1:16" s="69" customFormat="1" ht="16">
      <c r="A23" s="68"/>
      <c r="B23" s="68"/>
      <c r="C23" s="68" t="s">
        <v>72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6"/>
      <c r="P23" s="66"/>
    </row>
    <row r="24" spans="1:16" s="69" customFormat="1" ht="16">
      <c r="A24" s="68" t="s">
        <v>74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6"/>
      <c r="P24" s="66"/>
    </row>
    <row r="25" spans="1:16" s="69" customFormat="1" ht="16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6"/>
      <c r="P25" s="66"/>
    </row>
    <row r="26" spans="1:16" s="69" customFormat="1" ht="18">
      <c r="A26" s="71" t="s">
        <v>83</v>
      </c>
      <c r="B26" s="79"/>
      <c r="C26" s="79"/>
      <c r="D26" s="79"/>
      <c r="E26" s="79"/>
      <c r="F26" s="68"/>
      <c r="G26" s="68"/>
      <c r="H26" s="68"/>
      <c r="I26" s="68"/>
      <c r="J26" s="68"/>
      <c r="K26" s="68"/>
      <c r="L26" s="68"/>
      <c r="M26" s="68"/>
      <c r="N26" s="68"/>
      <c r="O26" s="66"/>
      <c r="P26" s="66"/>
    </row>
    <row r="27" spans="1:16" s="69" customFormat="1" ht="16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6"/>
      <c r="P27" s="66"/>
    </row>
    <row r="28" spans="1:16" s="69" customFormat="1" ht="16">
      <c r="A28" s="73" t="s">
        <v>76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6"/>
      <c r="P28" s="66"/>
    </row>
    <row r="29" spans="1:16" s="69" customFormat="1" ht="16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6"/>
      <c r="P29" s="66"/>
    </row>
    <row r="30" spans="1:16" s="69" customFormat="1" ht="16">
      <c r="A30" s="68" t="s">
        <v>77</v>
      </c>
      <c r="B30" s="80" t="s">
        <v>78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6"/>
      <c r="P30" s="66"/>
    </row>
    <row r="31" spans="1:16" s="69" customFormat="1" ht="16">
      <c r="A31" s="68"/>
      <c r="B31" s="121" t="s">
        <v>80</v>
      </c>
      <c r="C31" s="121"/>
      <c r="D31" s="121"/>
      <c r="E31" s="121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66"/>
    </row>
    <row r="32" spans="1:16" s="69" customFormat="1" ht="16">
      <c r="A32" s="68"/>
      <c r="B32" s="7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6"/>
      <c r="P32" s="66"/>
    </row>
    <row r="33" spans="1:16" s="69" customFormat="1" ht="16">
      <c r="A33" s="73" t="s">
        <v>79</v>
      </c>
      <c r="B33" s="73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6"/>
      <c r="P33" s="66"/>
    </row>
    <row r="34" spans="1:16" s="69" customFormat="1" ht="16">
      <c r="A34" s="68"/>
      <c r="B34" s="73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6"/>
      <c r="P34" s="66"/>
    </row>
    <row r="35" spans="1:16" s="69" customFormat="1" ht="16">
      <c r="A35" s="68" t="s">
        <v>77</v>
      </c>
      <c r="B35" s="80" t="s">
        <v>81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6"/>
      <c r="P35" s="66"/>
    </row>
    <row r="36" spans="1:16" s="69" customFormat="1" ht="16">
      <c r="A36" s="68"/>
      <c r="B36" s="73"/>
      <c r="C36" s="68" t="s">
        <v>82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6"/>
      <c r="P36" s="66"/>
    </row>
    <row r="37" spans="1:16" ht="31" thickBot="1">
      <c r="A37" s="20"/>
      <c r="B37" s="20"/>
      <c r="C37" s="79"/>
      <c r="D37" s="20"/>
      <c r="E37" s="20"/>
      <c r="F37" s="20"/>
      <c r="G37" s="20"/>
      <c r="H37" s="20"/>
      <c r="I37" s="20"/>
      <c r="J37" s="20"/>
    </row>
    <row r="38" spans="1:16" s="2" customFormat="1" ht="24" thickBot="1">
      <c r="A38" s="51" t="s">
        <v>91</v>
      </c>
      <c r="O38" s="14"/>
      <c r="P38" s="14"/>
    </row>
    <row r="39" spans="1:16" s="2" customFormat="1" ht="18.75" customHeight="1">
      <c r="A39" s="11"/>
      <c r="O39" s="14"/>
      <c r="P39" s="14"/>
    </row>
    <row r="40" spans="1:16" s="2" customFormat="1" ht="23">
      <c r="A40" s="18" t="s">
        <v>24</v>
      </c>
      <c r="B40" s="15"/>
      <c r="C40" s="15"/>
      <c r="O40" s="14"/>
      <c r="P40" s="14"/>
    </row>
    <row r="41" spans="1:16" s="2" customFormat="1" ht="23">
      <c r="A41" s="18" t="s">
        <v>25</v>
      </c>
      <c r="B41" s="15"/>
      <c r="C41" s="15"/>
      <c r="O41" s="14"/>
      <c r="P41" s="14"/>
    </row>
    <row r="42" spans="1:16" s="2" customFormat="1" ht="23">
      <c r="A42" s="19" t="s">
        <v>26</v>
      </c>
      <c r="B42" s="15"/>
      <c r="C42" s="15"/>
      <c r="O42" s="14"/>
      <c r="P42" s="14"/>
    </row>
    <row r="43" spans="1:16" s="2" customFormat="1" ht="23">
      <c r="A43" s="18" t="s">
        <v>27</v>
      </c>
      <c r="B43" s="15"/>
      <c r="C43" s="15"/>
      <c r="O43" s="14"/>
      <c r="P43" s="14"/>
    </row>
    <row r="44" spans="1:16" s="2" customFormat="1" ht="23">
      <c r="A44" s="85" t="s">
        <v>90</v>
      </c>
      <c r="B44" s="15"/>
      <c r="C44" s="15"/>
      <c r="O44" s="14"/>
      <c r="P44" s="14"/>
    </row>
    <row r="45" spans="1:16" s="3" customFormat="1" ht="23">
      <c r="A45" s="21" t="s">
        <v>92</v>
      </c>
      <c r="B45" s="16"/>
      <c r="C45" s="16"/>
      <c r="O45" s="8"/>
      <c r="P45" s="8"/>
    </row>
    <row r="46" spans="1:16" s="3" customFormat="1" ht="23">
      <c r="A46" s="21"/>
      <c r="B46" s="16"/>
      <c r="C46" s="16"/>
      <c r="O46" s="8"/>
      <c r="P46" s="8"/>
    </row>
    <row r="47" spans="1:16" s="3" customFormat="1" ht="23">
      <c r="A47" s="21"/>
      <c r="B47" s="16"/>
      <c r="C47" s="16"/>
      <c r="O47" s="8"/>
      <c r="P47" s="8"/>
    </row>
    <row r="48" spans="1:16" s="3" customFormat="1" ht="23">
      <c r="A48" s="21" t="s">
        <v>28</v>
      </c>
      <c r="O48" s="8"/>
      <c r="P48" s="8"/>
    </row>
    <row r="49" spans="1:16" s="30" customFormat="1" ht="15">
      <c r="B49" s="31" t="s">
        <v>1</v>
      </c>
      <c r="C49" s="31" t="s">
        <v>2</v>
      </c>
      <c r="D49" s="31" t="s">
        <v>3</v>
      </c>
      <c r="E49" s="31" t="s">
        <v>4</v>
      </c>
      <c r="F49" s="31" t="s">
        <v>5</v>
      </c>
      <c r="G49" s="31" t="s">
        <v>6</v>
      </c>
      <c r="H49" s="31" t="s">
        <v>7</v>
      </c>
      <c r="I49" s="31" t="s">
        <v>8</v>
      </c>
      <c r="J49" s="31" t="s">
        <v>9</v>
      </c>
      <c r="K49" s="31" t="s">
        <v>10</v>
      </c>
      <c r="L49" s="31" t="s">
        <v>11</v>
      </c>
      <c r="M49" s="31" t="s">
        <v>12</v>
      </c>
      <c r="N49" s="32" t="s">
        <v>13</v>
      </c>
      <c r="O49" s="33"/>
      <c r="P49" s="33"/>
    </row>
    <row r="50" spans="1:16" s="5" customFormat="1">
      <c r="A50" s="4"/>
      <c r="O50" s="10"/>
      <c r="P50" s="10"/>
    </row>
    <row r="51" spans="1:16" s="3" customFormat="1" ht="23">
      <c r="A51" s="34" t="s">
        <v>31</v>
      </c>
      <c r="B51" s="22">
        <v>132.71</v>
      </c>
      <c r="C51" s="22">
        <v>132.71</v>
      </c>
      <c r="D51" s="22">
        <v>132.71</v>
      </c>
      <c r="E51" s="22">
        <v>132.71</v>
      </c>
      <c r="F51" s="22">
        <v>132.71</v>
      </c>
      <c r="G51" s="22">
        <v>132.71</v>
      </c>
      <c r="H51" s="22">
        <v>132.71</v>
      </c>
      <c r="I51" s="22">
        <v>132.71</v>
      </c>
      <c r="J51" s="22">
        <v>132.71</v>
      </c>
      <c r="K51" s="22">
        <v>132.71</v>
      </c>
      <c r="L51" s="22">
        <v>132.71</v>
      </c>
      <c r="M51" s="22">
        <v>132.71</v>
      </c>
      <c r="N51" s="22">
        <f>SUM(B51:M51)</f>
        <v>1592.5200000000002</v>
      </c>
      <c r="O51" s="8"/>
      <c r="P51" s="8"/>
    </row>
    <row r="52" spans="1:16" s="3" customFormat="1" ht="23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8"/>
      <c r="P52" s="8"/>
    </row>
    <row r="53" spans="1:16" s="3" customFormat="1" ht="23">
      <c r="A53" s="50" t="s">
        <v>36</v>
      </c>
      <c r="B53" s="22">
        <f>+B51*10</f>
        <v>1327.1000000000001</v>
      </c>
      <c r="C53" s="22">
        <f t="shared" ref="C53:M53" si="0">+C51*10</f>
        <v>1327.1000000000001</v>
      </c>
      <c r="D53" s="22">
        <f t="shared" si="0"/>
        <v>1327.1000000000001</v>
      </c>
      <c r="E53" s="22">
        <f t="shared" si="0"/>
        <v>1327.1000000000001</v>
      </c>
      <c r="F53" s="22">
        <f t="shared" si="0"/>
        <v>1327.1000000000001</v>
      </c>
      <c r="G53" s="22">
        <f t="shared" si="0"/>
        <v>1327.1000000000001</v>
      </c>
      <c r="H53" s="22">
        <f t="shared" si="0"/>
        <v>1327.1000000000001</v>
      </c>
      <c r="I53" s="22">
        <f t="shared" si="0"/>
        <v>1327.1000000000001</v>
      </c>
      <c r="J53" s="22">
        <f t="shared" si="0"/>
        <v>1327.1000000000001</v>
      </c>
      <c r="K53" s="22">
        <f t="shared" si="0"/>
        <v>1327.1000000000001</v>
      </c>
      <c r="L53" s="22">
        <f t="shared" si="0"/>
        <v>1327.1000000000001</v>
      </c>
      <c r="M53" s="22">
        <f t="shared" si="0"/>
        <v>1327.1000000000001</v>
      </c>
      <c r="N53" s="22">
        <f>SUM(B53:M53)</f>
        <v>15925.200000000003</v>
      </c>
      <c r="O53" s="8"/>
      <c r="P53" s="8"/>
    </row>
    <row r="54" spans="1:16" s="3" customFormat="1" ht="23">
      <c r="A54" s="36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8"/>
      <c r="P54" s="8"/>
    </row>
    <row r="55" spans="1:16" s="3" customFormat="1" ht="23">
      <c r="A55" s="34" t="s">
        <v>16</v>
      </c>
      <c r="B55" s="22">
        <v>12</v>
      </c>
      <c r="C55" s="22">
        <v>12</v>
      </c>
      <c r="D55" s="22">
        <v>12</v>
      </c>
      <c r="E55" s="22">
        <v>12</v>
      </c>
      <c r="F55" s="22">
        <v>12</v>
      </c>
      <c r="G55" s="22">
        <v>12</v>
      </c>
      <c r="H55" s="22">
        <v>12</v>
      </c>
      <c r="I55" s="22">
        <v>12</v>
      </c>
      <c r="J55" s="22">
        <v>12</v>
      </c>
      <c r="K55" s="22">
        <v>12</v>
      </c>
      <c r="L55" s="22">
        <v>12</v>
      </c>
      <c r="M55" s="22">
        <v>12</v>
      </c>
      <c r="N55" s="22">
        <v>12</v>
      </c>
      <c r="O55" s="8"/>
      <c r="P55" s="8"/>
    </row>
    <row r="56" spans="1:16" s="3" customFormat="1" ht="23">
      <c r="A56" s="34" t="s">
        <v>14</v>
      </c>
      <c r="B56" s="22">
        <f>+B55*0.2</f>
        <v>2.4000000000000004</v>
      </c>
      <c r="C56" s="22">
        <f t="shared" ref="C56:N56" si="1">+C55*0.2</f>
        <v>2.4000000000000004</v>
      </c>
      <c r="D56" s="22">
        <f t="shared" si="1"/>
        <v>2.4000000000000004</v>
      </c>
      <c r="E56" s="22">
        <f t="shared" si="1"/>
        <v>2.4000000000000004</v>
      </c>
      <c r="F56" s="22">
        <f t="shared" si="1"/>
        <v>2.4000000000000004</v>
      </c>
      <c r="G56" s="22">
        <f t="shared" si="1"/>
        <v>2.4000000000000004</v>
      </c>
      <c r="H56" s="22">
        <f t="shared" si="1"/>
        <v>2.4000000000000004</v>
      </c>
      <c r="I56" s="22">
        <f t="shared" si="1"/>
        <v>2.4000000000000004</v>
      </c>
      <c r="J56" s="22">
        <f t="shared" si="1"/>
        <v>2.4000000000000004</v>
      </c>
      <c r="K56" s="22">
        <f t="shared" si="1"/>
        <v>2.4000000000000004</v>
      </c>
      <c r="L56" s="22">
        <f t="shared" si="1"/>
        <v>2.4000000000000004</v>
      </c>
      <c r="M56" s="22">
        <f t="shared" si="1"/>
        <v>2.4000000000000004</v>
      </c>
      <c r="N56" s="22">
        <f t="shared" si="1"/>
        <v>2.4000000000000004</v>
      </c>
      <c r="O56" s="8"/>
      <c r="P56" s="8"/>
    </row>
    <row r="57" spans="1:16" s="3" customFormat="1" ht="23">
      <c r="A57" s="34" t="s">
        <v>17</v>
      </c>
      <c r="B57" s="22">
        <f>+B55+B56</f>
        <v>14.4</v>
      </c>
      <c r="C57" s="22">
        <f t="shared" ref="C57:N57" si="2">+C55+C56</f>
        <v>14.4</v>
      </c>
      <c r="D57" s="22">
        <f t="shared" si="2"/>
        <v>14.4</v>
      </c>
      <c r="E57" s="22">
        <f t="shared" si="2"/>
        <v>14.4</v>
      </c>
      <c r="F57" s="22">
        <f t="shared" si="2"/>
        <v>14.4</v>
      </c>
      <c r="G57" s="22">
        <f t="shared" si="2"/>
        <v>14.4</v>
      </c>
      <c r="H57" s="22">
        <f t="shared" si="2"/>
        <v>14.4</v>
      </c>
      <c r="I57" s="22">
        <f t="shared" si="2"/>
        <v>14.4</v>
      </c>
      <c r="J57" s="22">
        <f t="shared" si="2"/>
        <v>14.4</v>
      </c>
      <c r="K57" s="22">
        <f t="shared" si="2"/>
        <v>14.4</v>
      </c>
      <c r="L57" s="22">
        <f t="shared" si="2"/>
        <v>14.4</v>
      </c>
      <c r="M57" s="22">
        <f t="shared" si="2"/>
        <v>14.4</v>
      </c>
      <c r="N57" s="22">
        <f t="shared" si="2"/>
        <v>14.4</v>
      </c>
      <c r="O57" s="8"/>
      <c r="P57" s="8"/>
    </row>
    <row r="58" spans="1:16" s="2" customFormat="1" ht="23">
      <c r="A58" s="37" t="s">
        <v>32</v>
      </c>
      <c r="B58" s="22">
        <f>+B53*(B55*1.2)</f>
        <v>19110.240000000002</v>
      </c>
      <c r="C58" s="22">
        <f t="shared" ref="C58:N58" si="3">+C53*(C55*1.2)</f>
        <v>19110.240000000002</v>
      </c>
      <c r="D58" s="22">
        <f t="shared" si="3"/>
        <v>19110.240000000002</v>
      </c>
      <c r="E58" s="22">
        <f t="shared" si="3"/>
        <v>19110.240000000002</v>
      </c>
      <c r="F58" s="22">
        <f t="shared" si="3"/>
        <v>19110.240000000002</v>
      </c>
      <c r="G58" s="22">
        <f t="shared" si="3"/>
        <v>19110.240000000002</v>
      </c>
      <c r="H58" s="22">
        <f t="shared" si="3"/>
        <v>19110.240000000002</v>
      </c>
      <c r="I58" s="22">
        <f t="shared" si="3"/>
        <v>19110.240000000002</v>
      </c>
      <c r="J58" s="22">
        <f t="shared" si="3"/>
        <v>19110.240000000002</v>
      </c>
      <c r="K58" s="22">
        <f t="shared" si="3"/>
        <v>19110.240000000002</v>
      </c>
      <c r="L58" s="22">
        <f t="shared" si="3"/>
        <v>19110.240000000002</v>
      </c>
      <c r="M58" s="22">
        <f t="shared" si="3"/>
        <v>19110.240000000002</v>
      </c>
      <c r="N58" s="22">
        <f t="shared" si="3"/>
        <v>229322.88</v>
      </c>
      <c r="O58" s="14"/>
      <c r="P58" s="14"/>
    </row>
    <row r="59" spans="1:16" s="2" customFormat="1" ht="24" thickBot="1">
      <c r="A59" s="38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4"/>
      <c r="P59" s="14"/>
    </row>
    <row r="60" spans="1:16" s="9" customFormat="1" ht="24" thickBot="1">
      <c r="A60" s="39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8"/>
      <c r="P60" s="8"/>
    </row>
    <row r="61" spans="1:16" s="9" customFormat="1" ht="24" thickBot="1">
      <c r="A61" s="56" t="s">
        <v>37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8"/>
      <c r="P61" s="8"/>
    </row>
    <row r="62" spans="1:16" s="2" customFormat="1" ht="23">
      <c r="A62" s="38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4"/>
      <c r="P62" s="14"/>
    </row>
    <row r="63" spans="1:16" s="3" customFormat="1" ht="23">
      <c r="A63" s="40" t="s">
        <v>15</v>
      </c>
      <c r="B63" s="22">
        <v>100</v>
      </c>
      <c r="C63" s="22">
        <v>100</v>
      </c>
      <c r="D63" s="22">
        <v>100</v>
      </c>
      <c r="E63" s="22">
        <v>100</v>
      </c>
      <c r="F63" s="22">
        <v>100</v>
      </c>
      <c r="G63" s="22">
        <v>100</v>
      </c>
      <c r="H63" s="22">
        <v>100</v>
      </c>
      <c r="I63" s="22">
        <v>100</v>
      </c>
      <c r="J63" s="22">
        <v>100</v>
      </c>
      <c r="K63" s="22">
        <v>100</v>
      </c>
      <c r="L63" s="22">
        <v>100</v>
      </c>
      <c r="M63" s="22">
        <v>100</v>
      </c>
      <c r="N63" s="22">
        <f>SUM(B63:M63)</f>
        <v>1200</v>
      </c>
      <c r="O63" s="8"/>
      <c r="P63" s="8"/>
    </row>
    <row r="64" spans="1:16" ht="16">
      <c r="A64" s="41" t="s">
        <v>18</v>
      </c>
      <c r="B64" s="22">
        <f t="shared" ref="B64:M64" si="4">+(B57*B63)*0.5</f>
        <v>720</v>
      </c>
      <c r="C64" s="22">
        <f t="shared" si="4"/>
        <v>720</v>
      </c>
      <c r="D64" s="22">
        <f t="shared" si="4"/>
        <v>720</v>
      </c>
      <c r="E64" s="22">
        <f t="shared" si="4"/>
        <v>720</v>
      </c>
      <c r="F64" s="22">
        <f t="shared" si="4"/>
        <v>720</v>
      </c>
      <c r="G64" s="22">
        <f t="shared" si="4"/>
        <v>720</v>
      </c>
      <c r="H64" s="22">
        <f t="shared" si="4"/>
        <v>720</v>
      </c>
      <c r="I64" s="22">
        <f t="shared" si="4"/>
        <v>720</v>
      </c>
      <c r="J64" s="22">
        <f t="shared" si="4"/>
        <v>720</v>
      </c>
      <c r="K64" s="22">
        <f t="shared" si="4"/>
        <v>720</v>
      </c>
      <c r="L64" s="22">
        <f t="shared" si="4"/>
        <v>720</v>
      </c>
      <c r="M64" s="22">
        <f t="shared" si="4"/>
        <v>720</v>
      </c>
      <c r="N64" s="22">
        <f>SUM(B64:M64)</f>
        <v>8640</v>
      </c>
    </row>
    <row r="65" spans="1:16" ht="16">
      <c r="A65" s="42" t="s">
        <v>21</v>
      </c>
      <c r="B65" s="22">
        <v>50</v>
      </c>
      <c r="C65" s="22">
        <v>50</v>
      </c>
      <c r="D65" s="22">
        <v>50</v>
      </c>
      <c r="E65" s="22">
        <v>50</v>
      </c>
      <c r="F65" s="22">
        <v>50</v>
      </c>
      <c r="G65" s="22">
        <v>50</v>
      </c>
      <c r="H65" s="22">
        <v>50</v>
      </c>
      <c r="I65" s="22">
        <v>50</v>
      </c>
      <c r="J65" s="22">
        <v>50</v>
      </c>
      <c r="K65" s="22">
        <v>50</v>
      </c>
      <c r="L65" s="22">
        <v>50</v>
      </c>
      <c r="M65" s="22">
        <v>50</v>
      </c>
      <c r="N65" s="22">
        <f>SUM(B65:M65)</f>
        <v>600</v>
      </c>
    </row>
    <row r="66" spans="1:16" ht="17" thickBot="1">
      <c r="A66" s="43" t="s">
        <v>20</v>
      </c>
      <c r="B66" s="22">
        <f t="shared" ref="B66:M66" si="5">+(B57*B65)*0.16</f>
        <v>115.2</v>
      </c>
      <c r="C66" s="22">
        <f t="shared" si="5"/>
        <v>115.2</v>
      </c>
      <c r="D66" s="22">
        <f t="shared" si="5"/>
        <v>115.2</v>
      </c>
      <c r="E66" s="22">
        <f t="shared" si="5"/>
        <v>115.2</v>
      </c>
      <c r="F66" s="22">
        <f t="shared" si="5"/>
        <v>115.2</v>
      </c>
      <c r="G66" s="22">
        <f t="shared" si="5"/>
        <v>115.2</v>
      </c>
      <c r="H66" s="22">
        <f t="shared" si="5"/>
        <v>115.2</v>
      </c>
      <c r="I66" s="22">
        <f t="shared" si="5"/>
        <v>115.2</v>
      </c>
      <c r="J66" s="22">
        <f t="shared" si="5"/>
        <v>115.2</v>
      </c>
      <c r="K66" s="22">
        <f t="shared" si="5"/>
        <v>115.2</v>
      </c>
      <c r="L66" s="22">
        <f t="shared" si="5"/>
        <v>115.2</v>
      </c>
      <c r="M66" s="22">
        <f t="shared" si="5"/>
        <v>115.2</v>
      </c>
      <c r="N66" s="22">
        <f>SUM(B66:M66)</f>
        <v>1382.4000000000003</v>
      </c>
    </row>
    <row r="67" spans="1:16" s="9" customFormat="1" ht="24" thickBot="1">
      <c r="A67" s="3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8"/>
      <c r="P67" s="8"/>
    </row>
    <row r="68" spans="1:16" s="9" customFormat="1" ht="24" thickBot="1">
      <c r="A68" s="57" t="s">
        <v>38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8"/>
      <c r="P68" s="8"/>
    </row>
    <row r="69" spans="1:16" s="9" customFormat="1" ht="24" thickBot="1">
      <c r="A69" s="4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9"/>
      <c r="O69" s="8"/>
      <c r="P69" s="8"/>
    </row>
    <row r="70" spans="1:16" s="3" customFormat="1" ht="23">
      <c r="A70" s="45" t="s">
        <v>29</v>
      </c>
      <c r="B70" s="22">
        <v>200</v>
      </c>
      <c r="C70" s="22">
        <v>200</v>
      </c>
      <c r="D70" s="22">
        <v>200</v>
      </c>
      <c r="E70" s="22">
        <v>200</v>
      </c>
      <c r="F70" s="22">
        <v>200</v>
      </c>
      <c r="G70" s="22">
        <v>200</v>
      </c>
      <c r="H70" s="22">
        <v>200</v>
      </c>
      <c r="I70" s="22">
        <v>200</v>
      </c>
      <c r="J70" s="22">
        <v>200</v>
      </c>
      <c r="K70" s="22">
        <v>200</v>
      </c>
      <c r="L70" s="22">
        <v>200</v>
      </c>
      <c r="M70" s="22">
        <v>200</v>
      </c>
      <c r="N70" s="22">
        <f>SUM(B70:M70)</f>
        <v>2400</v>
      </c>
      <c r="O70" s="8"/>
      <c r="P70" s="8"/>
    </row>
    <row r="71" spans="1:16" ht="17" thickBot="1">
      <c r="A71" s="46" t="s">
        <v>19</v>
      </c>
      <c r="B71" s="22">
        <f t="shared" ref="B71:N71" si="6">+B70*B57</f>
        <v>2880</v>
      </c>
      <c r="C71" s="22">
        <f t="shared" si="6"/>
        <v>2880</v>
      </c>
      <c r="D71" s="22">
        <f t="shared" si="6"/>
        <v>2880</v>
      </c>
      <c r="E71" s="22">
        <f t="shared" si="6"/>
        <v>2880</v>
      </c>
      <c r="F71" s="22">
        <f t="shared" si="6"/>
        <v>2880</v>
      </c>
      <c r="G71" s="22">
        <f t="shared" si="6"/>
        <v>2880</v>
      </c>
      <c r="H71" s="22">
        <f t="shared" si="6"/>
        <v>2880</v>
      </c>
      <c r="I71" s="22">
        <f t="shared" si="6"/>
        <v>2880</v>
      </c>
      <c r="J71" s="22">
        <f t="shared" si="6"/>
        <v>2880</v>
      </c>
      <c r="K71" s="22">
        <f t="shared" si="6"/>
        <v>2880</v>
      </c>
      <c r="L71" s="22">
        <f t="shared" si="6"/>
        <v>2880</v>
      </c>
      <c r="M71" s="22">
        <f t="shared" si="6"/>
        <v>2880</v>
      </c>
      <c r="N71" s="22">
        <f t="shared" si="6"/>
        <v>34560</v>
      </c>
    </row>
    <row r="72" spans="1:16" s="9" customFormat="1" ht="24" thickBot="1">
      <c r="A72" s="3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8"/>
      <c r="P72" s="8"/>
    </row>
    <row r="73" spans="1:16" s="9" customFormat="1" ht="24" thickBot="1">
      <c r="A73" s="58" t="s">
        <v>39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8"/>
      <c r="P73" s="8"/>
    </row>
    <row r="74" spans="1:16" s="9" customFormat="1" ht="24" thickBot="1">
      <c r="A74" s="4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9"/>
      <c r="O74" s="8"/>
      <c r="P74" s="8"/>
    </row>
    <row r="75" spans="1:16" s="3" customFormat="1" ht="34">
      <c r="A75" s="47" t="s">
        <v>22</v>
      </c>
      <c r="B75" s="22">
        <v>50</v>
      </c>
      <c r="C75" s="22">
        <v>50</v>
      </c>
      <c r="D75" s="22">
        <v>50</v>
      </c>
      <c r="E75" s="22">
        <v>50</v>
      </c>
      <c r="F75" s="22">
        <v>50</v>
      </c>
      <c r="G75" s="22">
        <v>50</v>
      </c>
      <c r="H75" s="22">
        <v>50</v>
      </c>
      <c r="I75" s="22">
        <v>50</v>
      </c>
      <c r="J75" s="22">
        <v>50</v>
      </c>
      <c r="K75" s="22">
        <v>50</v>
      </c>
      <c r="L75" s="22">
        <v>50</v>
      </c>
      <c r="M75" s="22">
        <v>50</v>
      </c>
      <c r="N75" s="22">
        <f>SUM(B75:M75)</f>
        <v>600</v>
      </c>
      <c r="O75" s="8"/>
      <c r="P75" s="8"/>
    </row>
    <row r="76" spans="1:16" ht="18">
      <c r="A76" s="48" t="s">
        <v>19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10"/>
      <c r="P76" s="10"/>
    </row>
    <row r="77" spans="1:16" ht="19" thickBo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10"/>
      <c r="P77" s="10"/>
    </row>
    <row r="78" spans="1:16" s="9" customFormat="1" ht="24" thickBot="1">
      <c r="A78" s="39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9"/>
      <c r="O78" s="8"/>
      <c r="P78" s="8"/>
    </row>
    <row r="79" spans="1:16" s="9" customFormat="1" ht="24" thickBot="1">
      <c r="A79" s="59" t="s">
        <v>40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8"/>
      <c r="P79" s="8"/>
    </row>
    <row r="80" spans="1:16" s="3" customFormat="1" ht="23">
      <c r="A80" s="49" t="s">
        <v>23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200</v>
      </c>
      <c r="H80" s="22">
        <v>1000</v>
      </c>
      <c r="I80" s="22">
        <v>127</v>
      </c>
      <c r="J80" s="22">
        <v>0</v>
      </c>
      <c r="K80" s="22">
        <v>0</v>
      </c>
      <c r="L80" s="22">
        <v>0</v>
      </c>
      <c r="M80" s="22">
        <v>0</v>
      </c>
      <c r="N80" s="22">
        <f>SUM(B80:M80)</f>
        <v>1327</v>
      </c>
      <c r="O80" s="8"/>
      <c r="P80" s="8"/>
    </row>
    <row r="81" spans="1:16" ht="18">
      <c r="A81" s="37" t="s">
        <v>19</v>
      </c>
      <c r="B81" s="22">
        <f t="shared" ref="B81:N81" si="7">+B80*B57</f>
        <v>0</v>
      </c>
      <c r="C81" s="22">
        <f t="shared" si="7"/>
        <v>0</v>
      </c>
      <c r="D81" s="22">
        <f t="shared" si="7"/>
        <v>0</v>
      </c>
      <c r="E81" s="22">
        <f t="shared" si="7"/>
        <v>0</v>
      </c>
      <c r="F81" s="22">
        <f t="shared" si="7"/>
        <v>0</v>
      </c>
      <c r="G81" s="22">
        <f t="shared" si="7"/>
        <v>2880</v>
      </c>
      <c r="H81" s="22">
        <f t="shared" si="7"/>
        <v>14400</v>
      </c>
      <c r="I81" s="22">
        <f t="shared" si="7"/>
        <v>1828.8</v>
      </c>
      <c r="J81" s="22">
        <f t="shared" si="7"/>
        <v>0</v>
      </c>
      <c r="K81" s="22">
        <f t="shared" si="7"/>
        <v>0</v>
      </c>
      <c r="L81" s="22">
        <f t="shared" si="7"/>
        <v>0</v>
      </c>
      <c r="M81" s="22">
        <f t="shared" si="7"/>
        <v>0</v>
      </c>
      <c r="N81" s="22">
        <f t="shared" si="7"/>
        <v>19108.8</v>
      </c>
      <c r="O81" s="10"/>
      <c r="P81" s="10"/>
    </row>
    <row r="82" spans="1:16" ht="16">
      <c r="A82" s="38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6" ht="16">
      <c r="A83" s="37" t="s">
        <v>41</v>
      </c>
      <c r="B83" s="22">
        <f>+B63+B65+B70+B75</f>
        <v>400</v>
      </c>
      <c r="C83" s="22">
        <f t="shared" ref="C83:M84" si="8">+C63+C65+C70+C75</f>
        <v>400</v>
      </c>
      <c r="D83" s="22">
        <f t="shared" si="8"/>
        <v>400</v>
      </c>
      <c r="E83" s="22">
        <f t="shared" si="8"/>
        <v>400</v>
      </c>
      <c r="F83" s="22">
        <f t="shared" si="8"/>
        <v>400</v>
      </c>
      <c r="G83" s="22">
        <f t="shared" si="8"/>
        <v>400</v>
      </c>
      <c r="H83" s="22">
        <f t="shared" si="8"/>
        <v>400</v>
      </c>
      <c r="I83" s="22">
        <f t="shared" si="8"/>
        <v>400</v>
      </c>
      <c r="J83" s="22">
        <f t="shared" si="8"/>
        <v>400</v>
      </c>
      <c r="K83" s="22">
        <f t="shared" si="8"/>
        <v>400</v>
      </c>
      <c r="L83" s="22">
        <f t="shared" si="8"/>
        <v>400</v>
      </c>
      <c r="M83" s="22">
        <f t="shared" si="8"/>
        <v>400</v>
      </c>
      <c r="N83" s="22">
        <f>SUM(B83:M83)</f>
        <v>4800</v>
      </c>
    </row>
    <row r="84" spans="1:16" ht="16">
      <c r="A84" s="37" t="s">
        <v>33</v>
      </c>
      <c r="B84" s="22">
        <f>+B64+B66+B71+B76</f>
        <v>3715.2</v>
      </c>
      <c r="C84" s="22">
        <f t="shared" si="8"/>
        <v>3715.2</v>
      </c>
      <c r="D84" s="22">
        <f t="shared" si="8"/>
        <v>3715.2</v>
      </c>
      <c r="E84" s="22">
        <f t="shared" si="8"/>
        <v>3715.2</v>
      </c>
      <c r="F84" s="22">
        <f t="shared" si="8"/>
        <v>3715.2</v>
      </c>
      <c r="G84" s="22">
        <f t="shared" si="8"/>
        <v>3715.2</v>
      </c>
      <c r="H84" s="22">
        <f t="shared" si="8"/>
        <v>3715.2</v>
      </c>
      <c r="I84" s="22">
        <f t="shared" si="8"/>
        <v>3715.2</v>
      </c>
      <c r="J84" s="22">
        <f t="shared" si="8"/>
        <v>3715.2</v>
      </c>
      <c r="K84" s="22">
        <f t="shared" si="8"/>
        <v>3715.2</v>
      </c>
      <c r="L84" s="22">
        <f t="shared" si="8"/>
        <v>3715.2</v>
      </c>
      <c r="M84" s="22">
        <f t="shared" si="8"/>
        <v>3715.2</v>
      </c>
      <c r="N84" s="22">
        <f>SUM(B84:M84)</f>
        <v>44582.399999999994</v>
      </c>
    </row>
    <row r="85" spans="1:16" ht="17" thickBot="1">
      <c r="A85" s="60" t="s">
        <v>43</v>
      </c>
      <c r="B85" s="54">
        <f>+B84/B83</f>
        <v>9.2880000000000003</v>
      </c>
      <c r="C85" s="54">
        <f t="shared" ref="C85:M85" si="9">+C84/C83</f>
        <v>9.2880000000000003</v>
      </c>
      <c r="D85" s="54">
        <f t="shared" si="9"/>
        <v>9.2880000000000003</v>
      </c>
      <c r="E85" s="54">
        <f t="shared" si="9"/>
        <v>9.2880000000000003</v>
      </c>
      <c r="F85" s="54">
        <f t="shared" si="9"/>
        <v>9.2880000000000003</v>
      </c>
      <c r="G85" s="54">
        <f t="shared" si="9"/>
        <v>9.2880000000000003</v>
      </c>
      <c r="H85" s="54">
        <f t="shared" si="9"/>
        <v>9.2880000000000003</v>
      </c>
      <c r="I85" s="54">
        <f t="shared" si="9"/>
        <v>9.2880000000000003</v>
      </c>
      <c r="J85" s="54">
        <f t="shared" si="9"/>
        <v>9.2880000000000003</v>
      </c>
      <c r="K85" s="54">
        <f t="shared" si="9"/>
        <v>9.2880000000000003</v>
      </c>
      <c r="L85" s="54">
        <f t="shared" si="9"/>
        <v>9.2880000000000003</v>
      </c>
      <c r="M85" s="54">
        <f t="shared" si="9"/>
        <v>9.2880000000000003</v>
      </c>
      <c r="N85" s="22">
        <f>+N84/N83</f>
        <v>9.2879999999999985</v>
      </c>
    </row>
    <row r="86" spans="1:16" s="9" customFormat="1" ht="24" thickBot="1">
      <c r="A86" s="3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8"/>
      <c r="P86" s="8"/>
    </row>
    <row r="87" spans="1:16" s="3" customFormat="1" ht="23">
      <c r="A87" s="34" t="s">
        <v>36</v>
      </c>
      <c r="B87" s="22">
        <v>1327.1</v>
      </c>
      <c r="C87" s="22">
        <v>1327.1</v>
      </c>
      <c r="D87" s="22">
        <v>1327.1</v>
      </c>
      <c r="E87" s="22">
        <v>1327.1</v>
      </c>
      <c r="F87" s="22">
        <v>1327.1</v>
      </c>
      <c r="G87" s="22">
        <v>1327.1</v>
      </c>
      <c r="H87" s="22">
        <v>1327.1</v>
      </c>
      <c r="I87" s="22">
        <v>1327.1</v>
      </c>
      <c r="J87" s="22">
        <v>1327.1</v>
      </c>
      <c r="K87" s="22">
        <v>1327.1</v>
      </c>
      <c r="L87" s="22">
        <v>1327.1</v>
      </c>
      <c r="M87" s="22">
        <v>1327.1</v>
      </c>
      <c r="N87" s="22">
        <f>SUM(B87:M87)</f>
        <v>15925.200000000003</v>
      </c>
      <c r="O87" s="8"/>
      <c r="P87" s="8"/>
    </row>
    <row r="88" spans="1:16" s="2" customFormat="1" ht="23">
      <c r="A88" s="37" t="s">
        <v>32</v>
      </c>
      <c r="B88" s="22">
        <v>19110.240000000002</v>
      </c>
      <c r="C88" s="22">
        <v>19104.240000000002</v>
      </c>
      <c r="D88" s="22">
        <v>19104.240000000002</v>
      </c>
      <c r="E88" s="22">
        <v>19104.240000000002</v>
      </c>
      <c r="F88" s="22">
        <v>19104.240000000002</v>
      </c>
      <c r="G88" s="22">
        <v>19104.240000000002</v>
      </c>
      <c r="H88" s="22">
        <v>19104.240000000002</v>
      </c>
      <c r="I88" s="22">
        <v>19104.240000000002</v>
      </c>
      <c r="J88" s="22">
        <v>19104.240000000002</v>
      </c>
      <c r="K88" s="22">
        <v>19104.240000000002</v>
      </c>
      <c r="L88" s="22">
        <v>19104.240000000002</v>
      </c>
      <c r="M88" s="22">
        <v>19104.240000000002</v>
      </c>
      <c r="N88" s="22">
        <f>SUM(B88:M88)</f>
        <v>229256.87999999998</v>
      </c>
      <c r="O88" s="14"/>
      <c r="P88" s="14"/>
    </row>
    <row r="89" spans="1:16" s="2" customFormat="1" ht="24" thickBot="1">
      <c r="A89" s="60" t="s">
        <v>43</v>
      </c>
      <c r="B89" s="54">
        <f>+B88/B87</f>
        <v>14.400000000000002</v>
      </c>
      <c r="C89" s="54">
        <f t="shared" ref="C89:M89" si="10">+C88/C87</f>
        <v>14.395478863687742</v>
      </c>
      <c r="D89" s="54">
        <f t="shared" si="10"/>
        <v>14.395478863687742</v>
      </c>
      <c r="E89" s="54">
        <f t="shared" si="10"/>
        <v>14.395478863687742</v>
      </c>
      <c r="F89" s="54">
        <f t="shared" si="10"/>
        <v>14.395478863687742</v>
      </c>
      <c r="G89" s="54">
        <f t="shared" si="10"/>
        <v>14.395478863687742</v>
      </c>
      <c r="H89" s="54">
        <f t="shared" si="10"/>
        <v>14.395478863687742</v>
      </c>
      <c r="I89" s="54">
        <f t="shared" si="10"/>
        <v>14.395478863687742</v>
      </c>
      <c r="J89" s="54">
        <f t="shared" si="10"/>
        <v>14.395478863687742</v>
      </c>
      <c r="K89" s="54">
        <f t="shared" si="10"/>
        <v>14.395478863687742</v>
      </c>
      <c r="L89" s="54">
        <f t="shared" si="10"/>
        <v>14.395478863687742</v>
      </c>
      <c r="M89" s="54">
        <f t="shared" si="10"/>
        <v>14.395478863687742</v>
      </c>
      <c r="N89" s="54">
        <f>+N88/N87</f>
        <v>14.395855625047091</v>
      </c>
      <c r="O89" s="14"/>
      <c r="P89" s="14"/>
    </row>
    <row r="90" spans="1:16" s="9" customFormat="1" ht="24" thickBot="1">
      <c r="A90" s="3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8"/>
      <c r="P90" s="8"/>
    </row>
    <row r="91" spans="1:16" ht="16">
      <c r="A91" s="37" t="s">
        <v>42</v>
      </c>
      <c r="B91" s="22">
        <f>+B87-B83</f>
        <v>927.09999999999991</v>
      </c>
      <c r="C91" s="22">
        <f t="shared" ref="C91:M91" si="11">+C87-C83</f>
        <v>927.09999999999991</v>
      </c>
      <c r="D91" s="22">
        <f t="shared" si="11"/>
        <v>927.09999999999991</v>
      </c>
      <c r="E91" s="22">
        <f t="shared" si="11"/>
        <v>927.09999999999991</v>
      </c>
      <c r="F91" s="22">
        <f t="shared" si="11"/>
        <v>927.09999999999991</v>
      </c>
      <c r="G91" s="22">
        <f t="shared" si="11"/>
        <v>927.09999999999991</v>
      </c>
      <c r="H91" s="22">
        <f t="shared" si="11"/>
        <v>927.09999999999991</v>
      </c>
      <c r="I91" s="22">
        <f t="shared" si="11"/>
        <v>927.09999999999991</v>
      </c>
      <c r="J91" s="22">
        <f t="shared" si="11"/>
        <v>927.09999999999991</v>
      </c>
      <c r="K91" s="22">
        <f t="shared" si="11"/>
        <v>927.09999999999991</v>
      </c>
      <c r="L91" s="22">
        <f t="shared" si="11"/>
        <v>927.09999999999991</v>
      </c>
      <c r="M91" s="22">
        <f t="shared" si="11"/>
        <v>927.09999999999991</v>
      </c>
      <c r="N91" s="22">
        <f>SUM(B91:M91)</f>
        <v>11125.200000000003</v>
      </c>
    </row>
    <row r="92" spans="1:16" ht="16">
      <c r="A92" s="37" t="s">
        <v>34</v>
      </c>
      <c r="B92" s="22">
        <f>+B91*B89</f>
        <v>13350.24</v>
      </c>
      <c r="C92" s="22">
        <f t="shared" ref="C92:M92" si="12">+C91*C89</f>
        <v>13346.048454524906</v>
      </c>
      <c r="D92" s="22">
        <f t="shared" si="12"/>
        <v>13346.048454524906</v>
      </c>
      <c r="E92" s="22">
        <f t="shared" si="12"/>
        <v>13346.048454524906</v>
      </c>
      <c r="F92" s="22">
        <f t="shared" si="12"/>
        <v>13346.048454524906</v>
      </c>
      <c r="G92" s="22">
        <f t="shared" si="12"/>
        <v>13346.048454524906</v>
      </c>
      <c r="H92" s="22">
        <f t="shared" si="12"/>
        <v>13346.048454524906</v>
      </c>
      <c r="I92" s="22">
        <f t="shared" si="12"/>
        <v>13346.048454524906</v>
      </c>
      <c r="J92" s="22">
        <f t="shared" si="12"/>
        <v>13346.048454524906</v>
      </c>
      <c r="K92" s="22">
        <f t="shared" si="12"/>
        <v>13346.048454524906</v>
      </c>
      <c r="L92" s="22">
        <f t="shared" si="12"/>
        <v>13346.048454524906</v>
      </c>
      <c r="M92" s="22">
        <f t="shared" si="12"/>
        <v>13346.048454524906</v>
      </c>
      <c r="N92" s="22">
        <f>SUM(B92:M92)</f>
        <v>160156.77299977391</v>
      </c>
    </row>
    <row r="93" spans="1:16" ht="17" thickBot="1">
      <c r="A93" s="60" t="s">
        <v>43</v>
      </c>
      <c r="B93" s="22">
        <f>+B92/B91</f>
        <v>14.4</v>
      </c>
      <c r="C93" s="22">
        <f t="shared" ref="C93:M93" si="13">+C92/C91</f>
        <v>14.395478863687744</v>
      </c>
      <c r="D93" s="22">
        <f t="shared" si="13"/>
        <v>14.395478863687744</v>
      </c>
      <c r="E93" s="22">
        <f t="shared" si="13"/>
        <v>14.395478863687744</v>
      </c>
      <c r="F93" s="22">
        <f t="shared" si="13"/>
        <v>14.395478863687744</v>
      </c>
      <c r="G93" s="22">
        <f t="shared" si="13"/>
        <v>14.395478863687744</v>
      </c>
      <c r="H93" s="22">
        <f t="shared" si="13"/>
        <v>14.395478863687744</v>
      </c>
      <c r="I93" s="22">
        <f t="shared" si="13"/>
        <v>14.395478863687744</v>
      </c>
      <c r="J93" s="22">
        <f t="shared" si="13"/>
        <v>14.395478863687744</v>
      </c>
      <c r="K93" s="22">
        <f t="shared" si="13"/>
        <v>14.395478863687744</v>
      </c>
      <c r="L93" s="22">
        <f t="shared" si="13"/>
        <v>14.395478863687744</v>
      </c>
      <c r="M93" s="22">
        <f t="shared" si="13"/>
        <v>14.395478863687744</v>
      </c>
      <c r="N93" s="22">
        <f>SUM(B93:M93)</f>
        <v>172.75026750056517</v>
      </c>
    </row>
    <row r="94" spans="1:16" s="9" customFormat="1" ht="24" thickBot="1">
      <c r="A94" s="39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55"/>
      <c r="O94" s="8"/>
      <c r="P94" s="8"/>
    </row>
    <row r="95" spans="1:16" s="3" customFormat="1" ht="23">
      <c r="A95" s="34" t="s">
        <v>44</v>
      </c>
      <c r="B95" s="22">
        <f>+B91+B83</f>
        <v>1327.1</v>
      </c>
      <c r="C95" s="22">
        <f t="shared" ref="C95:M95" si="14">+C91+C83</f>
        <v>1327.1</v>
      </c>
      <c r="D95" s="22">
        <f t="shared" si="14"/>
        <v>1327.1</v>
      </c>
      <c r="E95" s="22">
        <f t="shared" si="14"/>
        <v>1327.1</v>
      </c>
      <c r="F95" s="22">
        <f t="shared" si="14"/>
        <v>1327.1</v>
      </c>
      <c r="G95" s="22">
        <f t="shared" si="14"/>
        <v>1327.1</v>
      </c>
      <c r="H95" s="22">
        <f t="shared" si="14"/>
        <v>1327.1</v>
      </c>
      <c r="I95" s="22">
        <f t="shared" si="14"/>
        <v>1327.1</v>
      </c>
      <c r="J95" s="22">
        <f t="shared" si="14"/>
        <v>1327.1</v>
      </c>
      <c r="K95" s="22">
        <f t="shared" si="14"/>
        <v>1327.1</v>
      </c>
      <c r="L95" s="22">
        <f t="shared" si="14"/>
        <v>1327.1</v>
      </c>
      <c r="M95" s="22">
        <f t="shared" si="14"/>
        <v>1327.1</v>
      </c>
      <c r="N95" s="22">
        <f>SUM(B95:M95)</f>
        <v>15925.200000000003</v>
      </c>
      <c r="O95" s="8"/>
      <c r="P95" s="8"/>
    </row>
    <row r="96" spans="1:16" s="3" customFormat="1" ht="23">
      <c r="A96" s="34" t="s">
        <v>35</v>
      </c>
      <c r="B96" s="22">
        <f>+B84+B92</f>
        <v>17065.439999999999</v>
      </c>
      <c r="C96" s="22">
        <f t="shared" ref="C96:M96" si="15">+C84+C92</f>
        <v>17061.248454524906</v>
      </c>
      <c r="D96" s="22">
        <f t="shared" si="15"/>
        <v>17061.248454524906</v>
      </c>
      <c r="E96" s="22">
        <f t="shared" si="15"/>
        <v>17061.248454524906</v>
      </c>
      <c r="F96" s="22">
        <f t="shared" si="15"/>
        <v>17061.248454524906</v>
      </c>
      <c r="G96" s="22">
        <f t="shared" si="15"/>
        <v>17061.248454524906</v>
      </c>
      <c r="H96" s="22">
        <f t="shared" si="15"/>
        <v>17061.248454524906</v>
      </c>
      <c r="I96" s="22">
        <f t="shared" si="15"/>
        <v>17061.248454524906</v>
      </c>
      <c r="J96" s="22">
        <f t="shared" si="15"/>
        <v>17061.248454524906</v>
      </c>
      <c r="K96" s="22">
        <f t="shared" si="15"/>
        <v>17061.248454524906</v>
      </c>
      <c r="L96" s="22">
        <f t="shared" si="15"/>
        <v>17061.248454524906</v>
      </c>
      <c r="M96" s="22">
        <f t="shared" si="15"/>
        <v>17061.248454524906</v>
      </c>
      <c r="N96" s="22">
        <f>SUM(B96:M96)</f>
        <v>204739.17299977393</v>
      </c>
      <c r="O96" s="8"/>
      <c r="P96" s="8"/>
    </row>
    <row r="97" spans="1:17" ht="19" thickBot="1">
      <c r="A97" s="3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7" ht="21" thickBot="1">
      <c r="A98" s="64" t="s">
        <v>45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7" ht="18">
      <c r="A99" s="3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7" ht="18">
      <c r="A100" s="61" t="s">
        <v>0</v>
      </c>
      <c r="B100" s="6">
        <f>+B87</f>
        <v>1327.1</v>
      </c>
      <c r="C100" s="6">
        <f t="shared" ref="C100:M100" si="16">+C87</f>
        <v>1327.1</v>
      </c>
      <c r="D100" s="6">
        <f t="shared" si="16"/>
        <v>1327.1</v>
      </c>
      <c r="E100" s="6">
        <f t="shared" si="16"/>
        <v>1327.1</v>
      </c>
      <c r="F100" s="6">
        <f t="shared" si="16"/>
        <v>1327.1</v>
      </c>
      <c r="G100" s="6">
        <f t="shared" si="16"/>
        <v>1327.1</v>
      </c>
      <c r="H100" s="6">
        <f t="shared" si="16"/>
        <v>1327.1</v>
      </c>
      <c r="I100" s="6">
        <f t="shared" si="16"/>
        <v>1327.1</v>
      </c>
      <c r="J100" s="6">
        <f t="shared" si="16"/>
        <v>1327.1</v>
      </c>
      <c r="K100" s="6">
        <f t="shared" si="16"/>
        <v>1327.1</v>
      </c>
      <c r="L100" s="6">
        <f t="shared" si="16"/>
        <v>1327.1</v>
      </c>
      <c r="M100" s="6">
        <f t="shared" si="16"/>
        <v>1327.1</v>
      </c>
      <c r="N100" s="6">
        <f>SUM(B100:M100)</f>
        <v>15925.200000000003</v>
      </c>
    </row>
    <row r="101" spans="1:17" ht="18">
      <c r="A101" s="61" t="s">
        <v>46</v>
      </c>
      <c r="B101" s="6">
        <f>+B91</f>
        <v>927.09999999999991</v>
      </c>
      <c r="C101" s="6">
        <f t="shared" ref="C101:M101" si="17">+C91</f>
        <v>927.09999999999991</v>
      </c>
      <c r="D101" s="6">
        <f t="shared" si="17"/>
        <v>927.09999999999991</v>
      </c>
      <c r="E101" s="6">
        <f t="shared" si="17"/>
        <v>927.09999999999991</v>
      </c>
      <c r="F101" s="6">
        <f t="shared" si="17"/>
        <v>927.09999999999991</v>
      </c>
      <c r="G101" s="6">
        <f t="shared" si="17"/>
        <v>927.09999999999991</v>
      </c>
      <c r="H101" s="6">
        <f t="shared" si="17"/>
        <v>927.09999999999991</v>
      </c>
      <c r="I101" s="6">
        <f t="shared" si="17"/>
        <v>927.09999999999991</v>
      </c>
      <c r="J101" s="6">
        <f t="shared" si="17"/>
        <v>927.09999999999991</v>
      </c>
      <c r="K101" s="6">
        <f t="shared" si="17"/>
        <v>927.09999999999991</v>
      </c>
      <c r="L101" s="6">
        <f t="shared" si="17"/>
        <v>927.09999999999991</v>
      </c>
      <c r="M101" s="6">
        <f t="shared" si="17"/>
        <v>927.09999999999991</v>
      </c>
      <c r="N101" s="6">
        <f>SUM(B101:M101)</f>
        <v>11125.200000000003</v>
      </c>
    </row>
    <row r="102" spans="1:17" ht="18">
      <c r="A102" s="61" t="s">
        <v>47</v>
      </c>
      <c r="B102" s="6">
        <f>+B101-B100</f>
        <v>-400</v>
      </c>
      <c r="C102" s="6">
        <f t="shared" ref="C102:N102" si="18">+C101-C100</f>
        <v>-400</v>
      </c>
      <c r="D102" s="6">
        <f t="shared" si="18"/>
        <v>-400</v>
      </c>
      <c r="E102" s="6">
        <f t="shared" si="18"/>
        <v>-400</v>
      </c>
      <c r="F102" s="6">
        <f t="shared" si="18"/>
        <v>-400</v>
      </c>
      <c r="G102" s="6">
        <f t="shared" si="18"/>
        <v>-400</v>
      </c>
      <c r="H102" s="6">
        <f t="shared" si="18"/>
        <v>-400</v>
      </c>
      <c r="I102" s="6">
        <f t="shared" si="18"/>
        <v>-400</v>
      </c>
      <c r="J102" s="6">
        <f t="shared" si="18"/>
        <v>-400</v>
      </c>
      <c r="K102" s="6">
        <f t="shared" si="18"/>
        <v>-400</v>
      </c>
      <c r="L102" s="6">
        <f t="shared" si="18"/>
        <v>-400</v>
      </c>
      <c r="M102" s="6">
        <f t="shared" si="18"/>
        <v>-400</v>
      </c>
      <c r="N102" s="6">
        <f t="shared" si="18"/>
        <v>-4800</v>
      </c>
    </row>
    <row r="103" spans="1:17" ht="18">
      <c r="A103" s="61" t="s">
        <v>48</v>
      </c>
      <c r="B103" s="62">
        <f>+B102/B100</f>
        <v>-0.30140908748398765</v>
      </c>
      <c r="C103" s="62">
        <f t="shared" ref="C103:N103" si="19">+C102/C100</f>
        <v>-0.30140908748398765</v>
      </c>
      <c r="D103" s="62">
        <f t="shared" si="19"/>
        <v>-0.30140908748398765</v>
      </c>
      <c r="E103" s="62">
        <f t="shared" si="19"/>
        <v>-0.30140908748398765</v>
      </c>
      <c r="F103" s="62">
        <f t="shared" si="19"/>
        <v>-0.30140908748398765</v>
      </c>
      <c r="G103" s="62">
        <f t="shared" si="19"/>
        <v>-0.30140908748398765</v>
      </c>
      <c r="H103" s="62">
        <f t="shared" si="19"/>
        <v>-0.30140908748398765</v>
      </c>
      <c r="I103" s="62">
        <f t="shared" si="19"/>
        <v>-0.30140908748398765</v>
      </c>
      <c r="J103" s="62">
        <f t="shared" si="19"/>
        <v>-0.30140908748398765</v>
      </c>
      <c r="K103" s="62">
        <f t="shared" si="19"/>
        <v>-0.30140908748398765</v>
      </c>
      <c r="L103" s="62">
        <f t="shared" si="19"/>
        <v>-0.30140908748398765</v>
      </c>
      <c r="M103" s="62">
        <f t="shared" si="19"/>
        <v>-0.30140908748398765</v>
      </c>
      <c r="N103" s="63">
        <f t="shared" si="19"/>
        <v>-0.30140908748398759</v>
      </c>
    </row>
    <row r="104" spans="1:17" ht="18">
      <c r="A104" s="3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7" ht="16">
      <c r="A105" s="61" t="s">
        <v>49</v>
      </c>
      <c r="B105" s="65">
        <f>+B88</f>
        <v>19110.240000000002</v>
      </c>
      <c r="C105" s="65">
        <f t="shared" ref="C105:M105" si="20">+C88</f>
        <v>19104.240000000002</v>
      </c>
      <c r="D105" s="65">
        <f t="shared" si="20"/>
        <v>19104.240000000002</v>
      </c>
      <c r="E105" s="65">
        <f t="shared" si="20"/>
        <v>19104.240000000002</v>
      </c>
      <c r="F105" s="65">
        <f t="shared" si="20"/>
        <v>19104.240000000002</v>
      </c>
      <c r="G105" s="65">
        <f t="shared" si="20"/>
        <v>19104.240000000002</v>
      </c>
      <c r="H105" s="65">
        <f t="shared" si="20"/>
        <v>19104.240000000002</v>
      </c>
      <c r="I105" s="65">
        <f t="shared" si="20"/>
        <v>19104.240000000002</v>
      </c>
      <c r="J105" s="65">
        <f t="shared" si="20"/>
        <v>19104.240000000002</v>
      </c>
      <c r="K105" s="65">
        <f t="shared" si="20"/>
        <v>19104.240000000002</v>
      </c>
      <c r="L105" s="65">
        <f t="shared" si="20"/>
        <v>19104.240000000002</v>
      </c>
      <c r="M105" s="65">
        <f t="shared" si="20"/>
        <v>19104.240000000002</v>
      </c>
      <c r="N105" s="65">
        <f>SUM(B105:M105)</f>
        <v>229256.87999999998</v>
      </c>
      <c r="O105" s="66"/>
      <c r="P105" s="66"/>
      <c r="Q105" s="38"/>
    </row>
    <row r="106" spans="1:17" ht="16">
      <c r="A106" s="61" t="s">
        <v>50</v>
      </c>
      <c r="B106" s="65">
        <f>+B96</f>
        <v>17065.439999999999</v>
      </c>
      <c r="C106" s="65">
        <f t="shared" ref="C106:M106" si="21">+C96</f>
        <v>17061.248454524906</v>
      </c>
      <c r="D106" s="65">
        <f t="shared" si="21"/>
        <v>17061.248454524906</v>
      </c>
      <c r="E106" s="65">
        <f t="shared" si="21"/>
        <v>17061.248454524906</v>
      </c>
      <c r="F106" s="65">
        <f t="shared" si="21"/>
        <v>17061.248454524906</v>
      </c>
      <c r="G106" s="65">
        <f t="shared" si="21"/>
        <v>17061.248454524906</v>
      </c>
      <c r="H106" s="65">
        <f t="shared" si="21"/>
        <v>17061.248454524906</v>
      </c>
      <c r="I106" s="65">
        <f t="shared" si="21"/>
        <v>17061.248454524906</v>
      </c>
      <c r="J106" s="65">
        <f t="shared" si="21"/>
        <v>17061.248454524906</v>
      </c>
      <c r="K106" s="65">
        <f t="shared" si="21"/>
        <v>17061.248454524906</v>
      </c>
      <c r="L106" s="65">
        <f t="shared" si="21"/>
        <v>17061.248454524906</v>
      </c>
      <c r="M106" s="65">
        <f t="shared" si="21"/>
        <v>17061.248454524906</v>
      </c>
      <c r="N106" s="65">
        <f>SUM(B106:M106)</f>
        <v>204739.17299977393</v>
      </c>
      <c r="O106" s="66"/>
      <c r="P106" s="66"/>
      <c r="Q106" s="38"/>
    </row>
    <row r="107" spans="1:17" ht="18">
      <c r="A107" s="61" t="s">
        <v>47</v>
      </c>
      <c r="B107" s="6">
        <f>+B106-B105</f>
        <v>-2044.8000000000029</v>
      </c>
      <c r="C107" s="6">
        <f t="shared" ref="C107:N107" si="22">+C106-C105</f>
        <v>-2042.9915454750953</v>
      </c>
      <c r="D107" s="6">
        <f t="shared" si="22"/>
        <v>-2042.9915454750953</v>
      </c>
      <c r="E107" s="6">
        <f t="shared" si="22"/>
        <v>-2042.9915454750953</v>
      </c>
      <c r="F107" s="6">
        <f t="shared" si="22"/>
        <v>-2042.9915454750953</v>
      </c>
      <c r="G107" s="6">
        <f t="shared" si="22"/>
        <v>-2042.9915454750953</v>
      </c>
      <c r="H107" s="6">
        <f t="shared" si="22"/>
        <v>-2042.9915454750953</v>
      </c>
      <c r="I107" s="6">
        <f t="shared" si="22"/>
        <v>-2042.9915454750953</v>
      </c>
      <c r="J107" s="6">
        <f t="shared" si="22"/>
        <v>-2042.9915454750953</v>
      </c>
      <c r="K107" s="6">
        <f t="shared" si="22"/>
        <v>-2042.9915454750953</v>
      </c>
      <c r="L107" s="6">
        <f t="shared" si="22"/>
        <v>-2042.9915454750953</v>
      </c>
      <c r="M107" s="6">
        <f t="shared" si="22"/>
        <v>-2042.9915454750953</v>
      </c>
      <c r="N107" s="6">
        <f t="shared" si="22"/>
        <v>-24517.707000226044</v>
      </c>
    </row>
    <row r="108" spans="1:17" ht="18">
      <c r="A108" s="61" t="s">
        <v>48</v>
      </c>
      <c r="B108" s="62">
        <f>+B107/B105</f>
        <v>-0.10700022605681575</v>
      </c>
      <c r="C108" s="62">
        <f t="shared" ref="C108:N108" si="23">+C107/C105</f>
        <v>-0.10693916876437352</v>
      </c>
      <c r="D108" s="62">
        <f t="shared" si="23"/>
        <v>-0.10693916876437352</v>
      </c>
      <c r="E108" s="62">
        <f t="shared" si="23"/>
        <v>-0.10693916876437352</v>
      </c>
      <c r="F108" s="62">
        <f t="shared" si="23"/>
        <v>-0.10693916876437352</v>
      </c>
      <c r="G108" s="62">
        <f t="shared" si="23"/>
        <v>-0.10693916876437352</v>
      </c>
      <c r="H108" s="62">
        <f t="shared" si="23"/>
        <v>-0.10693916876437352</v>
      </c>
      <c r="I108" s="62">
        <f t="shared" si="23"/>
        <v>-0.10693916876437352</v>
      </c>
      <c r="J108" s="62">
        <f t="shared" si="23"/>
        <v>-0.10693916876437352</v>
      </c>
      <c r="K108" s="62">
        <f t="shared" si="23"/>
        <v>-0.10693916876437352</v>
      </c>
      <c r="L108" s="62">
        <f t="shared" si="23"/>
        <v>-0.10693916876437352</v>
      </c>
      <c r="M108" s="62">
        <f t="shared" si="23"/>
        <v>-0.10693916876437352</v>
      </c>
      <c r="N108" s="63">
        <f t="shared" si="23"/>
        <v>-0.10694425833687542</v>
      </c>
    </row>
    <row r="109" spans="1:17" ht="18">
      <c r="A109" s="3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7" ht="18">
      <c r="A110" s="3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7" ht="23">
      <c r="A111" s="75" t="s">
        <v>60</v>
      </c>
      <c r="B111" s="76">
        <f>+N88</f>
        <v>229256.87999999998</v>
      </c>
      <c r="C111" s="12">
        <f>+B111/B112</f>
        <v>14.395855625047091</v>
      </c>
      <c r="D111" s="12"/>
      <c r="E111" s="12"/>
      <c r="F111" s="5"/>
      <c r="G111" s="5"/>
      <c r="H111" s="5"/>
      <c r="I111" s="5"/>
      <c r="J111" s="5"/>
      <c r="K111" s="5"/>
      <c r="L111" s="5"/>
      <c r="M111" s="5"/>
      <c r="N111" s="5"/>
    </row>
    <row r="112" spans="1:17" ht="23">
      <c r="A112" s="75"/>
      <c r="B112" s="12">
        <f>+N95</f>
        <v>15925.200000000003</v>
      </c>
      <c r="C112" s="12"/>
      <c r="D112" s="12"/>
      <c r="E112" s="12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3">
      <c r="A113" s="75"/>
      <c r="B113" s="12"/>
      <c r="C113" s="12"/>
      <c r="D113" s="12"/>
      <c r="E113" s="12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23">
      <c r="A114" s="75" t="s">
        <v>61</v>
      </c>
      <c r="B114" s="76" t="s">
        <v>63</v>
      </c>
      <c r="C114" s="12"/>
      <c r="D114" s="12"/>
      <c r="E114" s="12"/>
      <c r="F114" s="5"/>
      <c r="G114" s="76">
        <f>+N106</f>
        <v>204739.17299977393</v>
      </c>
      <c r="H114" s="12">
        <f>+G114/G115</f>
        <v>18.403190324647994</v>
      </c>
      <c r="I114" s="5"/>
      <c r="J114" s="5"/>
      <c r="K114" s="5"/>
      <c r="L114" s="5"/>
      <c r="M114" s="5"/>
      <c r="N114" s="5"/>
    </row>
    <row r="115" spans="1:14" ht="18">
      <c r="A115" s="38"/>
      <c r="B115" s="12" t="s">
        <v>62</v>
      </c>
      <c r="C115" s="12"/>
      <c r="D115" s="12"/>
      <c r="E115" s="12"/>
      <c r="F115" s="5"/>
      <c r="G115" s="12">
        <f>+N101</f>
        <v>11125.200000000003</v>
      </c>
      <c r="H115" s="5"/>
      <c r="I115" s="5"/>
      <c r="J115" s="5"/>
      <c r="K115" s="5"/>
      <c r="L115" s="5"/>
      <c r="M115" s="5"/>
      <c r="N115" s="5"/>
    </row>
    <row r="116" spans="1:14" ht="18">
      <c r="A116" s="3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8">
      <c r="A117" s="38"/>
      <c r="B117" s="1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8">
      <c r="A118" s="38" t="s">
        <v>64</v>
      </c>
      <c r="B118" s="77">
        <f>4/C111</f>
        <v>0.27785774629751581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8">
      <c r="A119" s="3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8">
      <c r="A120" s="38" t="s">
        <v>65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8">
      <c r="A121" s="38" t="s">
        <v>66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8">
      <c r="A122" s="3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8">
      <c r="A123" s="38" t="s">
        <v>67</v>
      </c>
      <c r="B123" s="5"/>
      <c r="C123" s="5" t="s">
        <v>68</v>
      </c>
      <c r="D123" s="5"/>
      <c r="E123" s="5"/>
      <c r="F123" s="5"/>
      <c r="G123" s="74">
        <v>220256</v>
      </c>
      <c r="H123" s="5">
        <f>+G123/G124</f>
        <v>18.354666666666667</v>
      </c>
      <c r="I123" s="5"/>
      <c r="J123" s="5"/>
      <c r="K123" s="5"/>
      <c r="L123" s="5"/>
      <c r="M123" s="5"/>
      <c r="N123" s="5"/>
    </row>
    <row r="124" spans="1:14" ht="18">
      <c r="A124" s="38"/>
      <c r="B124" s="11"/>
      <c r="C124" s="11"/>
      <c r="D124" s="11"/>
      <c r="E124" s="11"/>
      <c r="F124" s="11"/>
      <c r="G124" s="11">
        <v>12000</v>
      </c>
      <c r="H124" s="11"/>
      <c r="I124" s="11"/>
      <c r="J124" s="11"/>
      <c r="K124" s="11"/>
      <c r="L124" s="11"/>
      <c r="M124" s="11"/>
      <c r="N124" s="11"/>
    </row>
    <row r="125" spans="1:14" ht="18">
      <c r="A125" s="38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">
      <c r="A126" s="38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8">
      <c r="A127" s="38" t="s">
        <v>69</v>
      </c>
      <c r="B127" s="11"/>
      <c r="C127" s="11"/>
      <c r="D127" s="11"/>
      <c r="E127" s="11"/>
      <c r="F127" s="11"/>
      <c r="G127" s="74">
        <f>+N106</f>
        <v>204739.17299977393</v>
      </c>
      <c r="H127" s="5">
        <f>+G127/G128</f>
        <v>24.373711071401658</v>
      </c>
      <c r="I127" s="11"/>
      <c r="J127" s="11"/>
      <c r="K127" s="11"/>
      <c r="L127" s="11"/>
      <c r="M127" s="11"/>
      <c r="N127" s="11"/>
    </row>
    <row r="128" spans="1:14" ht="18">
      <c r="A128" s="38" t="s">
        <v>70</v>
      </c>
      <c r="B128" s="11"/>
      <c r="C128" s="11"/>
      <c r="D128" s="11"/>
      <c r="E128" s="11"/>
      <c r="F128" s="11"/>
      <c r="G128" s="11">
        <f>+G124*0.7</f>
        <v>8400</v>
      </c>
      <c r="H128" s="11"/>
      <c r="I128" s="11"/>
      <c r="J128" s="11"/>
      <c r="K128" s="11"/>
      <c r="L128" s="11"/>
      <c r="M128" s="11"/>
      <c r="N128" s="11"/>
    </row>
    <row r="129" spans="1:14" ht="18">
      <c r="A129" s="3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8">
      <c r="A130" s="38"/>
      <c r="B130" s="11"/>
      <c r="C130" s="11"/>
      <c r="D130" s="11"/>
      <c r="E130" s="11" t="s">
        <v>71</v>
      </c>
      <c r="F130" s="11"/>
      <c r="G130" s="11"/>
      <c r="H130" s="5">
        <f>+H127-H123</f>
        <v>6.0190444047349914</v>
      </c>
      <c r="I130" s="11"/>
      <c r="J130" s="11"/>
      <c r="K130" s="11"/>
      <c r="L130" s="11"/>
      <c r="M130" s="11"/>
      <c r="N130" s="11"/>
    </row>
    <row r="131" spans="1:14" ht="18">
      <c r="A131" s="38"/>
      <c r="B131" s="11"/>
      <c r="C131" s="11"/>
      <c r="D131" s="11"/>
      <c r="E131" s="11"/>
      <c r="F131" s="11"/>
      <c r="G131" s="11"/>
      <c r="H131" s="78">
        <f>+H130/H123</f>
        <v>0.32792992180380964</v>
      </c>
      <c r="I131" s="11"/>
      <c r="J131" s="11"/>
      <c r="K131" s="11"/>
      <c r="L131" s="11"/>
      <c r="M131" s="11"/>
      <c r="N131" s="11"/>
    </row>
    <row r="132" spans="1:14" ht="18">
      <c r="A132" s="3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">
      <c r="A133" s="38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">
      <c r="A134" s="38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">
      <c r="A135" s="38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">
      <c r="A136" s="3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">
      <c r="A137" s="38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">
      <c r="A138" s="3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">
      <c r="A139" s="38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8">
      <c r="A140" s="38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8">
      <c r="A141" s="38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</sheetData>
  <mergeCells count="2">
    <mergeCell ref="A2:N2"/>
    <mergeCell ref="B31:E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ENONCE </vt:lpstr>
      <vt:lpstr>CORRIGE</vt:lpstr>
      <vt:lpstr>Feuil3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champa chey</cp:lastModifiedBy>
  <dcterms:created xsi:type="dcterms:W3CDTF">2020-04-13T13:45:36Z</dcterms:created>
  <dcterms:modified xsi:type="dcterms:W3CDTF">2020-04-21T15:58:55Z</dcterms:modified>
</cp:coreProperties>
</file>