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0" yWindow="-120" windowWidth="19440" windowHeight="8790" firstSheet="2" activeTab="2"/>
  </bookViews>
  <sheets>
    <sheet name="ENONCE 1" sheetId="3" r:id="rId1"/>
    <sheet name="ENONCE 2" sheetId="4" r:id="rId2"/>
    <sheet name="TVA" sheetId="11" r:id="rId3"/>
    <sheet name="TVA Crédit" sheetId="12" r:id="rId4"/>
    <sheet name="Tva à payer" sheetId="13" r:id="rId5"/>
  </sheets>
  <calcPr calcId="125725"/>
</workbook>
</file>

<file path=xl/calcChain.xml><?xml version="1.0" encoding="utf-8"?>
<calcChain xmlns="http://schemas.openxmlformats.org/spreadsheetml/2006/main">
  <c r="C23" i="12"/>
  <c r="D23" s="1"/>
  <c r="C19"/>
  <c r="D19" s="1"/>
  <c r="C10"/>
  <c r="D10" s="1"/>
  <c r="D6"/>
  <c r="C6"/>
  <c r="C15" i="13"/>
  <c r="D12"/>
  <c r="C12"/>
  <c r="C7"/>
  <c r="D7" s="1"/>
  <c r="C16" i="11"/>
  <c r="F16"/>
  <c r="F5"/>
  <c r="C6"/>
  <c r="C5"/>
  <c r="C25" i="12" l="1"/>
  <c r="C29" s="1"/>
  <c r="C31" s="1"/>
  <c r="C12"/>
  <c r="J21" i="4" l="1"/>
  <c r="K21" s="1"/>
  <c r="H21"/>
  <c r="C21"/>
  <c r="D21" s="1"/>
  <c r="J17"/>
  <c r="C17"/>
  <c r="J16"/>
  <c r="C16"/>
  <c r="J15"/>
  <c r="C15"/>
  <c r="J14"/>
  <c r="C14"/>
  <c r="X28" i="3" l="1"/>
  <c r="S28"/>
  <c r="O28"/>
  <c r="N28"/>
  <c r="J28"/>
  <c r="E28"/>
  <c r="D28"/>
  <c r="I28"/>
  <c r="B28"/>
  <c r="D42"/>
  <c r="X27"/>
  <c r="S27"/>
  <c r="O27"/>
  <c r="N27"/>
  <c r="J27"/>
  <c r="I27"/>
  <c r="E27"/>
  <c r="D27"/>
  <c r="B27"/>
</calcChain>
</file>

<file path=xl/sharedStrings.xml><?xml version="1.0" encoding="utf-8"?>
<sst xmlns="http://schemas.openxmlformats.org/spreadsheetml/2006/main" count="189" uniqueCount="115">
  <si>
    <t>Moyenne</t>
  </si>
  <si>
    <t>Nbres appel</t>
  </si>
  <si>
    <t>Norme jour</t>
  </si>
  <si>
    <t>Efficacité</t>
  </si>
  <si>
    <t>Nbres CA/h</t>
  </si>
  <si>
    <t>Placements</t>
  </si>
  <si>
    <t>Offre des service</t>
  </si>
  <si>
    <t>Forfait 1</t>
  </si>
  <si>
    <t>Forfait 2</t>
  </si>
  <si>
    <t>Jour 1</t>
  </si>
  <si>
    <t>realisé</t>
  </si>
  <si>
    <t>Ecart</t>
  </si>
  <si>
    <t>Ecart %</t>
  </si>
  <si>
    <t>Norme</t>
  </si>
  <si>
    <t>Jour 2</t>
  </si>
  <si>
    <t>Jour 3</t>
  </si>
  <si>
    <t>Jour 4</t>
  </si>
  <si>
    <t>moyenne</t>
  </si>
  <si>
    <t>Prix</t>
  </si>
  <si>
    <t>Total</t>
  </si>
  <si>
    <t>Chiffre d'affaires</t>
  </si>
  <si>
    <t>MARTINE</t>
  </si>
  <si>
    <t>Qté/Jour</t>
  </si>
  <si>
    <t>Qté/semaine</t>
  </si>
  <si>
    <t>A) Première Affectation - Service Téléphonie - Forfax</t>
  </si>
  <si>
    <t>Présentation de l'Offre</t>
  </si>
  <si>
    <t>Incidence pour le client</t>
  </si>
  <si>
    <t>Durée 4 Jours</t>
  </si>
  <si>
    <t>Offre</t>
  </si>
  <si>
    <t>Incidence sur le prix du forfait et sur l'utilisation</t>
  </si>
  <si>
    <t>(heures d'appel et envoi du SMS)</t>
  </si>
  <si>
    <t>4,99 €/mois</t>
  </si>
  <si>
    <t>2h00 d'appel en France métropolitaine</t>
  </si>
  <si>
    <t>et vers les DOM</t>
  </si>
  <si>
    <t>9,99 €/mois</t>
  </si>
  <si>
    <t>Appel et SMS illimité</t>
  </si>
  <si>
    <t>Offre de Services Complètes</t>
  </si>
  <si>
    <t>Offre TV + internet + Fixe = Forfait mobile en</t>
  </si>
  <si>
    <t xml:space="preserve">seul abonnement </t>
  </si>
  <si>
    <t>Pour une famille, possibilité d'ajouter jusqu'à</t>
  </si>
  <si>
    <t>4 forfaits de 6,99 € par forfait supplémetaire</t>
  </si>
  <si>
    <t>Résultat Obtenus</t>
  </si>
  <si>
    <t>Nbre Contacts Argumentés</t>
  </si>
  <si>
    <t>L'horaire Collectif journalier est de 8h45</t>
  </si>
  <si>
    <t>B) Deuxième  Affectation - Service Culturel Jeux</t>
  </si>
  <si>
    <t>Chiffre d'affaire réalisé</t>
  </si>
  <si>
    <t>Marge commerciale</t>
  </si>
  <si>
    <t>Taux de marge</t>
  </si>
  <si>
    <t>Indice de vente</t>
  </si>
  <si>
    <t>Panier moyen</t>
  </si>
  <si>
    <t xml:space="preserve"> remise accordé par vendeur</t>
  </si>
  <si>
    <t>% de remise accordé par vendeur</t>
  </si>
  <si>
    <t>% de vente produit accessoire</t>
  </si>
  <si>
    <t>Nombre de carte et/ou serv</t>
  </si>
  <si>
    <t>Objectif mensuel</t>
  </si>
  <si>
    <t>% Réalisé</t>
  </si>
  <si>
    <t>Nous sommes le 16 du mois, c'est-à-dire à mi parcours des objectifs mensuels</t>
  </si>
  <si>
    <t>%</t>
  </si>
  <si>
    <t>Durée 16 Jours</t>
  </si>
  <si>
    <t>Martine HAY</t>
  </si>
  <si>
    <t>Forfait 1 et Forfait 2</t>
  </si>
  <si>
    <t>Norme - Structure</t>
  </si>
  <si>
    <t xml:space="preserve"> spécialisé en service culturel- jeux (DVD, Livres, Game Boy…)</t>
  </si>
  <si>
    <t>(1)</t>
  </si>
  <si>
    <t>(2)</t>
  </si>
  <si>
    <t>(3) = (2)/(1)</t>
  </si>
  <si>
    <t>Nombre de tickets de caisse</t>
  </si>
  <si>
    <t>Nombre d'article par tickets de caisse</t>
  </si>
  <si>
    <t>(4)</t>
  </si>
  <si>
    <t>(5)</t>
  </si>
  <si>
    <t>Nombre Total d'articles</t>
  </si>
  <si>
    <t>(6) = (4) x (5)</t>
  </si>
  <si>
    <t>(7) = (4)/(5)</t>
  </si>
  <si>
    <t>(8)</t>
  </si>
  <si>
    <t>(9)</t>
  </si>
  <si>
    <t>(10) = (9)/(2)</t>
  </si>
  <si>
    <t>(11)</t>
  </si>
  <si>
    <t>(12)</t>
  </si>
  <si>
    <t>Maurice</t>
  </si>
  <si>
    <t>Bernadette</t>
  </si>
  <si>
    <t>Robert</t>
  </si>
  <si>
    <t xml:space="preserve">Dans cette 2 ème affectation Martine HAYsera amenée à  travailler àplein temps avec 3 autres vendeurs confirmés dans ce  magasin  </t>
  </si>
  <si>
    <t>Vous devez  compléter le tableau de bord, et  commenter vos résultats</t>
  </si>
  <si>
    <t>% Ecart</t>
  </si>
  <si>
    <r>
      <rPr>
        <b/>
        <u/>
        <sz val="12"/>
        <color theme="1"/>
        <rFont val="Calibri"/>
        <family val="2"/>
        <scheme val="minor"/>
      </rPr>
      <t xml:space="preserve">Offre de Services Complètes  </t>
    </r>
    <r>
      <rPr>
        <b/>
        <sz val="12"/>
        <color theme="1"/>
        <rFont val="Calibri"/>
        <family val="2"/>
        <scheme val="minor"/>
      </rPr>
      <t xml:space="preserve">   </t>
    </r>
    <r>
      <rPr>
        <sz val="12"/>
        <color theme="1"/>
        <rFont val="Calibri"/>
        <family val="2"/>
        <scheme val="minor"/>
      </rPr>
      <t>36,99 €/mois</t>
    </r>
  </si>
  <si>
    <t xml:space="preserve"> Norme Jour</t>
  </si>
  <si>
    <t>total  réalisé sur 4 Jrs</t>
  </si>
  <si>
    <t>MONTANT HT</t>
  </si>
  <si>
    <t>MONTANT TTC</t>
  </si>
  <si>
    <t>TVA à 20 %</t>
  </si>
  <si>
    <t>X 20/100</t>
  </si>
  <si>
    <t>X  0,20</t>
  </si>
  <si>
    <t>X 1,2</t>
  </si>
  <si>
    <t>vente</t>
  </si>
  <si>
    <t>Client</t>
  </si>
  <si>
    <t>HT</t>
  </si>
  <si>
    <t>TVA</t>
  </si>
  <si>
    <t>TTC</t>
  </si>
  <si>
    <t>TVA Collectée</t>
  </si>
  <si>
    <t>TVA  Déductible</t>
  </si>
  <si>
    <t>Fournisseur</t>
  </si>
  <si>
    <t>Achat</t>
  </si>
  <si>
    <t>TVA  A Payer</t>
  </si>
  <si>
    <t>TVA Colletée - TVA Déductible</t>
  </si>
  <si>
    <t>garage</t>
  </si>
  <si>
    <t>pneus</t>
  </si>
  <si>
    <t>janvier</t>
  </si>
  <si>
    <t xml:space="preserve"> =</t>
  </si>
  <si>
    <t>Fevrier</t>
  </si>
  <si>
    <t>Crédit TVA de Janvier =</t>
  </si>
  <si>
    <t>TVA  A Payer Février</t>
  </si>
  <si>
    <t>96 000/1,2 = 80 000</t>
  </si>
  <si>
    <t>vente d'une voiture</t>
  </si>
  <si>
    <t>96 000 - 80 000 = 16 000</t>
  </si>
  <si>
    <r>
      <t xml:space="preserve">TVA </t>
    </r>
    <r>
      <rPr>
        <u/>
        <sz val="20"/>
        <color theme="1"/>
        <rFont val="Calibri"/>
        <family val="2"/>
        <scheme val="minor"/>
      </rPr>
      <t>Payée</t>
    </r>
    <r>
      <rPr>
        <sz val="20"/>
        <color theme="1"/>
        <rFont val="Calibri"/>
        <family val="2"/>
        <scheme val="minor"/>
      </rPr>
      <t xml:space="preserve"> Février</t>
    </r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</si>
</sst>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.00000\ _€_-;\-* #,##0.00000\ _€_-;_-* &quot;-&quot;??\ _€_-;_-@_-"/>
    <numFmt numFmtId="165" formatCode="_-* #,##0.0\ _€_-;\-* #,##0.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7">
    <xf numFmtId="0" fontId="0" fillId="0" borderId="0" xfId="0"/>
    <xf numFmtId="3" fontId="0" fillId="0" borderId="0" xfId="0" applyNumberFormat="1"/>
    <xf numFmtId="3" fontId="4" fillId="0" borderId="0" xfId="0" applyNumberFormat="1" applyFont="1"/>
    <xf numFmtId="3" fontId="5" fillId="0" borderId="0" xfId="0" applyNumberFormat="1" applyFont="1"/>
    <xf numFmtId="3" fontId="6" fillId="0" borderId="0" xfId="0" applyNumberFormat="1" applyFont="1"/>
    <xf numFmtId="3" fontId="6" fillId="0" borderId="1" xfId="0" applyNumberFormat="1" applyFont="1" applyBorder="1"/>
    <xf numFmtId="9" fontId="6" fillId="0" borderId="1" xfId="1" applyFont="1" applyBorder="1"/>
    <xf numFmtId="4" fontId="6" fillId="0" borderId="1" xfId="0" applyNumberFormat="1" applyFont="1" applyBorder="1"/>
    <xf numFmtId="3" fontId="3" fillId="0" borderId="1" xfId="0" applyNumberFormat="1" applyFont="1" applyBorder="1"/>
    <xf numFmtId="3" fontId="4" fillId="0" borderId="3" xfId="0" applyNumberFormat="1" applyFont="1" applyBorder="1"/>
    <xf numFmtId="164" fontId="5" fillId="0" borderId="0" xfId="2" applyNumberFormat="1" applyFont="1"/>
    <xf numFmtId="43" fontId="6" fillId="0" borderId="1" xfId="2" applyFont="1" applyBorder="1"/>
    <xf numFmtId="165" fontId="6" fillId="0" borderId="1" xfId="2" applyNumberFormat="1" applyFont="1" applyBorder="1"/>
    <xf numFmtId="3" fontId="4" fillId="0" borderId="1" xfId="0" applyNumberFormat="1" applyFont="1" applyBorder="1"/>
    <xf numFmtId="3" fontId="5" fillId="0" borderId="1" xfId="0" applyNumberFormat="1" applyFont="1" applyBorder="1"/>
    <xf numFmtId="3" fontId="4" fillId="4" borderId="1" xfId="0" applyNumberFormat="1" applyFont="1" applyFill="1" applyBorder="1"/>
    <xf numFmtId="3" fontId="4" fillId="0" borderId="7" xfId="0" applyNumberFormat="1" applyFont="1" applyBorder="1" applyAlignment="1">
      <alignment horizontal="center"/>
    </xf>
    <xf numFmtId="3" fontId="4" fillId="4" borderId="10" xfId="0" applyNumberFormat="1" applyFont="1" applyFill="1" applyBorder="1" applyAlignment="1">
      <alignment horizontal="center" vertical="center" wrapText="1"/>
    </xf>
    <xf numFmtId="3" fontId="8" fillId="0" borderId="0" xfId="0" applyNumberFormat="1" applyFont="1"/>
    <xf numFmtId="3" fontId="7" fillId="0" borderId="0" xfId="0" applyNumberFormat="1" applyFont="1"/>
    <xf numFmtId="3" fontId="7" fillId="2" borderId="2" xfId="0" applyNumberFormat="1" applyFont="1" applyFill="1" applyBorder="1"/>
    <xf numFmtId="3" fontId="7" fillId="2" borderId="8" xfId="0" applyNumberFormat="1" applyFont="1" applyFill="1" applyBorder="1"/>
    <xf numFmtId="3" fontId="7" fillId="2" borderId="9" xfId="0" applyNumberFormat="1" applyFont="1" applyFill="1" applyBorder="1"/>
    <xf numFmtId="4" fontId="0" fillId="0" borderId="0" xfId="0" applyNumberFormat="1"/>
    <xf numFmtId="4" fontId="3" fillId="0" borderId="0" xfId="0" applyNumberFormat="1" applyFont="1"/>
    <xf numFmtId="4" fontId="2" fillId="0" borderId="0" xfId="0" applyNumberFormat="1" applyFont="1"/>
    <xf numFmtId="4" fontId="9" fillId="0" borderId="0" xfId="0" applyNumberFormat="1" applyFont="1"/>
    <xf numFmtId="9" fontId="2" fillId="0" borderId="1" xfId="1" applyFont="1" applyBorder="1" applyAlignment="1">
      <alignment horizontal="right"/>
    </xf>
    <xf numFmtId="4" fontId="3" fillId="0" borderId="1" xfId="0" applyNumberFormat="1" applyFont="1" applyBorder="1"/>
    <xf numFmtId="4" fontId="3" fillId="3" borderId="1" xfId="0" applyNumberFormat="1" applyFont="1" applyFill="1" applyBorder="1"/>
    <xf numFmtId="4" fontId="3" fillId="5" borderId="1" xfId="0" applyNumberFormat="1" applyFont="1" applyFill="1" applyBorder="1"/>
    <xf numFmtId="4" fontId="6" fillId="5" borderId="1" xfId="0" applyNumberFormat="1" applyFont="1" applyFill="1" applyBorder="1"/>
    <xf numFmtId="3" fontId="6" fillId="5" borderId="1" xfId="0" applyNumberFormat="1" applyFont="1" applyFill="1" applyBorder="1"/>
    <xf numFmtId="9" fontId="3" fillId="0" borderId="1" xfId="1" applyFont="1" applyBorder="1"/>
    <xf numFmtId="3" fontId="5" fillId="6" borderId="12" xfId="0" applyNumberFormat="1" applyFont="1" applyFill="1" applyBorder="1"/>
    <xf numFmtId="3" fontId="5" fillId="6" borderId="15" xfId="0" applyNumberFormat="1" applyFont="1" applyFill="1" applyBorder="1"/>
    <xf numFmtId="3" fontId="5" fillId="0" borderId="10" xfId="0" applyNumberFormat="1" applyFont="1" applyBorder="1"/>
    <xf numFmtId="9" fontId="5" fillId="0" borderId="1" xfId="1" applyFont="1" applyBorder="1"/>
    <xf numFmtId="4" fontId="5" fillId="0" borderId="1" xfId="0" applyNumberFormat="1" applyFont="1" applyBorder="1"/>
    <xf numFmtId="43" fontId="5" fillId="0" borderId="1" xfId="2" applyFont="1" applyBorder="1"/>
    <xf numFmtId="3" fontId="4" fillId="0" borderId="11" xfId="0" applyNumberFormat="1" applyFont="1" applyBorder="1" applyAlignment="1">
      <alignment horizontal="center"/>
    </xf>
    <xf numFmtId="4" fontId="5" fillId="2" borderId="1" xfId="0" applyNumberFormat="1" applyFont="1" applyFill="1" applyBorder="1"/>
    <xf numFmtId="10" fontId="5" fillId="0" borderId="1" xfId="1" applyNumberFormat="1" applyFont="1" applyBorder="1"/>
    <xf numFmtId="3" fontId="5" fillId="2" borderId="1" xfId="0" applyNumberFormat="1" applyFont="1" applyFill="1" applyBorder="1"/>
    <xf numFmtId="3" fontId="4" fillId="4" borderId="10" xfId="0" applyNumberFormat="1" applyFont="1" applyFill="1" applyBorder="1" applyAlignment="1">
      <alignment horizontal="center"/>
    </xf>
    <xf numFmtId="3" fontId="4" fillId="4" borderId="10" xfId="0" applyNumberFormat="1" applyFont="1" applyFill="1" applyBorder="1" applyAlignment="1">
      <alignment horizontal="left" vertical="center" wrapText="1"/>
    </xf>
    <xf numFmtId="3" fontId="10" fillId="2" borderId="2" xfId="0" applyNumberFormat="1" applyFont="1" applyFill="1" applyBorder="1"/>
    <xf numFmtId="3" fontId="10" fillId="2" borderId="8" xfId="0" applyNumberFormat="1" applyFont="1" applyFill="1" applyBorder="1"/>
    <xf numFmtId="3" fontId="10" fillId="2" borderId="9" xfId="0" applyNumberFormat="1" applyFont="1" applyFill="1" applyBorder="1"/>
    <xf numFmtId="4" fontId="6" fillId="0" borderId="0" xfId="0" applyNumberFormat="1" applyFont="1"/>
    <xf numFmtId="4" fontId="3" fillId="2" borderId="1" xfId="0" quotePrefix="1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/>
    <xf numFmtId="9" fontId="6" fillId="0" borderId="1" xfId="1" applyFont="1" applyFill="1" applyBorder="1"/>
    <xf numFmtId="3" fontId="6" fillId="0" borderId="1" xfId="0" applyNumberFormat="1" applyFont="1" applyFill="1" applyBorder="1"/>
    <xf numFmtId="4" fontId="3" fillId="0" borderId="1" xfId="0" applyNumberFormat="1" applyFont="1" applyFill="1" applyBorder="1"/>
    <xf numFmtId="9" fontId="3" fillId="0" borderId="1" xfId="1" applyFont="1" applyFill="1" applyBorder="1"/>
    <xf numFmtId="3" fontId="4" fillId="0" borderId="1" xfId="0" applyNumberFormat="1" applyFont="1" applyBorder="1" applyAlignment="1">
      <alignment horizontal="center"/>
    </xf>
    <xf numFmtId="10" fontId="5" fillId="0" borderId="10" xfId="1" applyNumberFormat="1" applyFont="1" applyBorder="1"/>
    <xf numFmtId="3" fontId="4" fillId="4" borderId="7" xfId="0" applyNumberFormat="1" applyFont="1" applyFill="1" applyBorder="1" applyAlignment="1">
      <alignment horizontal="center"/>
    </xf>
    <xf numFmtId="4" fontId="4" fillId="0" borderId="0" xfId="0" applyNumberFormat="1" applyFont="1"/>
    <xf numFmtId="4" fontId="4" fillId="2" borderId="1" xfId="0" applyNumberFormat="1" applyFont="1" applyFill="1" applyBorder="1" applyAlignment="1">
      <alignment horizontal="center" vertical="center" wrapText="1"/>
    </xf>
    <xf numFmtId="3" fontId="4" fillId="6" borderId="2" xfId="0" applyNumberFormat="1" applyFont="1" applyFill="1" applyBorder="1"/>
    <xf numFmtId="3" fontId="5" fillId="6" borderId="9" xfId="0" applyNumberFormat="1" applyFont="1" applyFill="1" applyBorder="1"/>
    <xf numFmtId="3" fontId="4" fillId="6" borderId="4" xfId="0" applyNumberFormat="1" applyFont="1" applyFill="1" applyBorder="1"/>
    <xf numFmtId="3" fontId="5" fillId="6" borderId="6" xfId="0" applyNumberFormat="1" applyFont="1" applyFill="1" applyBorder="1"/>
    <xf numFmtId="3" fontId="5" fillId="6" borderId="4" xfId="0" applyNumberFormat="1" applyFont="1" applyFill="1" applyBorder="1"/>
    <xf numFmtId="3" fontId="5" fillId="6" borderId="5" xfId="0" applyNumberFormat="1" applyFont="1" applyFill="1" applyBorder="1"/>
    <xf numFmtId="3" fontId="5" fillId="6" borderId="13" xfId="0" applyNumberFormat="1" applyFont="1" applyFill="1" applyBorder="1"/>
    <xf numFmtId="3" fontId="5" fillId="6" borderId="14" xfId="0" applyNumberFormat="1" applyFont="1" applyFill="1" applyBorder="1"/>
    <xf numFmtId="3" fontId="12" fillId="6" borderId="4" xfId="0" applyNumberFormat="1" applyFont="1" applyFill="1" applyBorder="1"/>
    <xf numFmtId="3" fontId="5" fillId="6" borderId="5" xfId="0" quotePrefix="1" applyNumberFormat="1" applyFont="1" applyFill="1" applyBorder="1"/>
    <xf numFmtId="3" fontId="5" fillId="6" borderId="16" xfId="0" applyNumberFormat="1" applyFont="1" applyFill="1" applyBorder="1"/>
    <xf numFmtId="3" fontId="5" fillId="6" borderId="0" xfId="0" applyNumberFormat="1" applyFont="1" applyFill="1" applyBorder="1"/>
    <xf numFmtId="3" fontId="12" fillId="6" borderId="15" xfId="0" applyNumberFormat="1" applyFont="1" applyFill="1" applyBorder="1"/>
    <xf numFmtId="3" fontId="5" fillId="6" borderId="0" xfId="0" quotePrefix="1" applyNumberFormat="1" applyFont="1" applyFill="1" applyBorder="1"/>
    <xf numFmtId="3" fontId="2" fillId="0" borderId="3" xfId="0" applyNumberFormat="1" applyFont="1" applyBorder="1"/>
    <xf numFmtId="3" fontId="2" fillId="3" borderId="3" xfId="0" applyNumberFormat="1" applyFont="1" applyFill="1" applyBorder="1"/>
    <xf numFmtId="3" fontId="4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/>
    <xf numFmtId="4" fontId="13" fillId="0" borderId="0" xfId="0" applyNumberFormat="1" applyFont="1"/>
    <xf numFmtId="4" fontId="13" fillId="0" borderId="1" xfId="0" applyNumberFormat="1" applyFont="1" applyBorder="1"/>
    <xf numFmtId="4" fontId="13" fillId="2" borderId="1" xfId="0" applyNumberFormat="1" applyFont="1" applyFill="1" applyBorder="1"/>
    <xf numFmtId="4" fontId="8" fillId="0" borderId="0" xfId="0" applyNumberFormat="1" applyFont="1" applyAlignment="1">
      <alignment horizontal="center"/>
    </xf>
    <xf numFmtId="4" fontId="8" fillId="0" borderId="0" xfId="0" quotePrefix="1" applyNumberFormat="1" applyFont="1" applyAlignment="1">
      <alignment horizontal="center"/>
    </xf>
    <xf numFmtId="4" fontId="14" fillId="0" borderId="0" xfId="0" applyNumberFormat="1" applyFont="1"/>
    <xf numFmtId="4" fontId="14" fillId="2" borderId="7" xfId="0" applyNumberFormat="1" applyFont="1" applyFill="1" applyBorder="1"/>
    <xf numFmtId="4" fontId="14" fillId="0" borderId="0" xfId="0" applyNumberFormat="1" applyFont="1" applyAlignment="1">
      <alignment horizontal="center"/>
    </xf>
    <xf numFmtId="4" fontId="14" fillId="7" borderId="7" xfId="0" applyNumberFormat="1" applyFont="1" applyFill="1" applyBorder="1"/>
    <xf numFmtId="4" fontId="14" fillId="0" borderId="5" xfId="0" applyNumberFormat="1" applyFont="1" applyBorder="1"/>
    <xf numFmtId="4" fontId="14" fillId="0" borderId="6" xfId="0" applyNumberFormat="1" applyFont="1" applyBorder="1"/>
    <xf numFmtId="4" fontId="14" fillId="0" borderId="15" xfId="0" applyNumberFormat="1" applyFont="1" applyBorder="1"/>
    <xf numFmtId="4" fontId="14" fillId="0" borderId="0" xfId="0" applyNumberFormat="1" applyFont="1" applyBorder="1"/>
    <xf numFmtId="4" fontId="14" fillId="0" borderId="16" xfId="0" applyNumberFormat="1" applyFont="1" applyBorder="1"/>
    <xf numFmtId="4" fontId="14" fillId="0" borderId="0" xfId="0" applyNumberFormat="1" applyFont="1" applyBorder="1" applyAlignment="1">
      <alignment horizontal="center"/>
    </xf>
    <xf numFmtId="4" fontId="14" fillId="0" borderId="14" xfId="0" applyNumberFormat="1" applyFont="1" applyBorder="1"/>
    <xf numFmtId="4" fontId="14" fillId="0" borderId="13" xfId="0" applyNumberFormat="1" applyFont="1" applyBorder="1"/>
    <xf numFmtId="4" fontId="14" fillId="0" borderId="14" xfId="0" quotePrefix="1" applyNumberFormat="1" applyFont="1" applyBorder="1" applyAlignment="1">
      <alignment horizontal="center"/>
    </xf>
    <xf numFmtId="4" fontId="14" fillId="8" borderId="7" xfId="0" applyNumberFormat="1" applyFont="1" applyFill="1" applyBorder="1"/>
    <xf numFmtId="4" fontId="13" fillId="0" borderId="0" xfId="0" applyNumberFormat="1" applyFont="1" applyBorder="1"/>
    <xf numFmtId="3" fontId="10" fillId="2" borderId="2" xfId="0" applyNumberFormat="1" applyFont="1" applyFill="1" applyBorder="1" applyAlignment="1">
      <alignment horizontal="center"/>
    </xf>
    <xf numFmtId="3" fontId="10" fillId="2" borderId="8" xfId="0" applyNumberFormat="1" applyFont="1" applyFill="1" applyBorder="1" applyAlignment="1">
      <alignment horizontal="center"/>
    </xf>
    <xf numFmtId="3" fontId="10" fillId="2" borderId="9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center"/>
    </xf>
    <xf numFmtId="3" fontId="11" fillId="2" borderId="9" xfId="0" applyNumberFormat="1" applyFont="1" applyFill="1" applyBorder="1" applyAlignment="1">
      <alignment horizontal="center"/>
    </xf>
    <xf numFmtId="3" fontId="4" fillId="6" borderId="2" xfId="0" applyNumberFormat="1" applyFont="1" applyFill="1" applyBorder="1" applyAlignment="1">
      <alignment horizontal="center"/>
    </xf>
    <xf numFmtId="3" fontId="4" fillId="6" borderId="8" xfId="0" applyNumberFormat="1" applyFont="1" applyFill="1" applyBorder="1" applyAlignment="1">
      <alignment horizontal="center"/>
    </xf>
    <xf numFmtId="3" fontId="4" fillId="6" borderId="9" xfId="0" applyNumberFormat="1" applyFont="1" applyFill="1" applyBorder="1" applyAlignment="1">
      <alignment horizontal="center"/>
    </xf>
    <xf numFmtId="3" fontId="4" fillId="6" borderId="4" xfId="0" applyNumberFormat="1" applyFont="1" applyFill="1" applyBorder="1" applyAlignment="1">
      <alignment horizontal="left"/>
    </xf>
    <xf numFmtId="3" fontId="4" fillId="6" borderId="5" xfId="0" applyNumberFormat="1" applyFont="1" applyFill="1" applyBorder="1" applyAlignment="1">
      <alignment horizontal="left"/>
    </xf>
    <xf numFmtId="3" fontId="4" fillId="6" borderId="6" xfId="0" applyNumberFormat="1" applyFont="1" applyFill="1" applyBorder="1" applyAlignment="1">
      <alignment horizontal="left"/>
    </xf>
    <xf numFmtId="3" fontId="3" fillId="2" borderId="4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center"/>
    </xf>
    <xf numFmtId="3" fontId="3" fillId="4" borderId="8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Alignment="1">
      <alignment horizontal="center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opLeftCell="A18" workbookViewId="0">
      <selection activeCell="A18" sqref="A18"/>
    </sheetView>
  </sheetViews>
  <sheetFormatPr baseColWidth="10" defaultRowHeight="18.75"/>
  <cols>
    <col min="1" max="1" width="25.140625" style="3" customWidth="1"/>
    <col min="2" max="2" width="11.85546875" style="4" customWidth="1"/>
    <col min="3" max="3" width="1.5703125" style="4" customWidth="1"/>
    <col min="4" max="4" width="8.42578125" style="4" customWidth="1"/>
    <col min="5" max="5" width="8.5703125" style="4" customWidth="1"/>
    <col min="6" max="6" width="6.7109375" style="4" customWidth="1"/>
    <col min="7" max="7" width="8.140625" style="4" customWidth="1"/>
    <col min="8" max="8" width="2" style="4" customWidth="1"/>
    <col min="9" max="9" width="8.28515625" style="4" customWidth="1"/>
    <col min="10" max="10" width="9.140625" style="4" customWidth="1"/>
    <col min="11" max="11" width="5.5703125" style="4" customWidth="1"/>
    <col min="12" max="12" width="9.140625" style="4" customWidth="1"/>
    <col min="13" max="13" width="1.42578125" style="1" customWidth="1"/>
    <col min="14" max="14" width="8.7109375" style="4" customWidth="1"/>
    <col min="15" max="15" width="7" style="4" customWidth="1"/>
    <col min="16" max="16" width="6.5703125" style="4" customWidth="1"/>
    <col min="17" max="17" width="8.140625" style="4" customWidth="1"/>
    <col min="18" max="18" width="1.85546875" style="1" customWidth="1"/>
    <col min="19" max="19" width="7.5703125" style="4" customWidth="1"/>
    <col min="20" max="20" width="7.28515625" style="4" customWidth="1"/>
    <col min="21" max="21" width="6.85546875" style="4" customWidth="1"/>
    <col min="22" max="22" width="9.140625" style="4" customWidth="1"/>
    <col min="23" max="23" width="3.42578125" style="1" customWidth="1"/>
    <col min="24" max="24" width="13.7109375" style="4" customWidth="1"/>
    <col min="25" max="25" width="10.140625" style="4" customWidth="1"/>
    <col min="26" max="26" width="10.5703125" style="4" customWidth="1"/>
    <col min="27" max="27" width="8.28515625" style="4" customWidth="1"/>
    <col min="28" max="28" width="9.140625" style="4" customWidth="1"/>
    <col min="29" max="16384" width="11.42578125" style="1"/>
  </cols>
  <sheetData>
    <row r="1" spans="1:12" s="18" customFormat="1" ht="23.25"/>
    <row r="2" spans="1:12" s="18" customFormat="1" ht="24" thickBot="1"/>
    <row r="3" spans="1:12" s="19" customFormat="1" ht="27" thickBot="1">
      <c r="A3" s="46" t="s">
        <v>24</v>
      </c>
      <c r="B3" s="47"/>
      <c r="C3" s="47"/>
      <c r="D3" s="47"/>
      <c r="E3" s="47"/>
      <c r="F3" s="47"/>
      <c r="G3" s="48"/>
      <c r="I3" s="102" t="s">
        <v>27</v>
      </c>
      <c r="J3" s="103"/>
      <c r="K3" s="104"/>
    </row>
    <row r="4" spans="1:12" ht="19.5" thickBot="1"/>
    <row r="5" spans="1:12" ht="19.5" thickBot="1">
      <c r="A5" s="61" t="s">
        <v>25</v>
      </c>
      <c r="B5" s="62"/>
      <c r="C5" s="3"/>
      <c r="D5" s="105" t="s">
        <v>60</v>
      </c>
      <c r="E5" s="106"/>
      <c r="F5" s="106"/>
      <c r="G5" s="107"/>
      <c r="H5" s="3"/>
      <c r="I5" s="105" t="s">
        <v>36</v>
      </c>
      <c r="J5" s="106"/>
      <c r="K5" s="106"/>
      <c r="L5" s="107"/>
    </row>
    <row r="6" spans="1:12" ht="19.5" thickBot="1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>
      <c r="A7" s="63" t="s">
        <v>26</v>
      </c>
      <c r="B7" s="64"/>
      <c r="C7" s="3"/>
      <c r="D7" s="65" t="s">
        <v>29</v>
      </c>
      <c r="E7" s="66"/>
      <c r="F7" s="66"/>
      <c r="G7" s="64"/>
      <c r="H7" s="3"/>
      <c r="I7" s="65" t="s">
        <v>29</v>
      </c>
      <c r="J7" s="66"/>
      <c r="K7" s="66"/>
      <c r="L7" s="64"/>
    </row>
    <row r="8" spans="1:12" ht="19.5" thickBot="1">
      <c r="A8" s="34"/>
      <c r="B8" s="67"/>
      <c r="C8" s="3"/>
      <c r="D8" s="34" t="s">
        <v>30</v>
      </c>
      <c r="E8" s="68"/>
      <c r="F8" s="68"/>
      <c r="G8" s="67"/>
      <c r="H8" s="3"/>
      <c r="I8" s="34"/>
      <c r="J8" s="68"/>
      <c r="K8" s="68"/>
      <c r="L8" s="67"/>
    </row>
    <row r="9" spans="1:12" ht="19.5" thickBot="1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>
      <c r="A10" s="63" t="s">
        <v>28</v>
      </c>
      <c r="B10" s="64"/>
      <c r="C10" s="3"/>
      <c r="D10" s="69" t="s">
        <v>7</v>
      </c>
      <c r="E10" s="70" t="s">
        <v>31</v>
      </c>
      <c r="F10" s="66"/>
      <c r="G10" s="64"/>
      <c r="H10" s="3"/>
      <c r="I10" s="108" t="s">
        <v>84</v>
      </c>
      <c r="J10" s="109"/>
      <c r="K10" s="109"/>
      <c r="L10" s="110"/>
    </row>
    <row r="11" spans="1:12">
      <c r="A11" s="35"/>
      <c r="B11" s="71"/>
      <c r="C11" s="3"/>
      <c r="D11" s="35" t="s">
        <v>32</v>
      </c>
      <c r="E11" s="72"/>
      <c r="F11" s="72"/>
      <c r="G11" s="71"/>
      <c r="H11" s="3"/>
      <c r="I11" s="35" t="s">
        <v>37</v>
      </c>
      <c r="J11" s="72"/>
      <c r="K11" s="72"/>
      <c r="L11" s="71"/>
    </row>
    <row r="12" spans="1:12">
      <c r="A12" s="35"/>
      <c r="B12" s="71"/>
      <c r="C12" s="3"/>
      <c r="D12" s="35" t="s">
        <v>33</v>
      </c>
      <c r="E12" s="72"/>
      <c r="F12" s="72"/>
      <c r="G12" s="71"/>
      <c r="H12" s="3"/>
      <c r="I12" s="35" t="s">
        <v>38</v>
      </c>
      <c r="J12" s="72"/>
      <c r="K12" s="72"/>
      <c r="L12" s="71"/>
    </row>
    <row r="13" spans="1:12">
      <c r="A13" s="35"/>
      <c r="B13" s="71"/>
      <c r="C13" s="3"/>
      <c r="D13" s="35"/>
      <c r="E13" s="72"/>
      <c r="F13" s="72"/>
      <c r="G13" s="71"/>
      <c r="H13" s="3"/>
      <c r="I13" s="35"/>
      <c r="J13" s="72"/>
      <c r="K13" s="72"/>
      <c r="L13" s="71"/>
    </row>
    <row r="14" spans="1:12">
      <c r="A14" s="35"/>
      <c r="B14" s="71"/>
      <c r="C14" s="3"/>
      <c r="D14" s="73" t="s">
        <v>8</v>
      </c>
      <c r="E14" s="74" t="s">
        <v>34</v>
      </c>
      <c r="F14" s="72"/>
      <c r="G14" s="71"/>
      <c r="H14" s="3"/>
      <c r="I14" s="35" t="s">
        <v>39</v>
      </c>
      <c r="J14" s="72"/>
      <c r="K14" s="72"/>
      <c r="L14" s="71"/>
    </row>
    <row r="15" spans="1:12" ht="19.5" thickBot="1">
      <c r="A15" s="34"/>
      <c r="B15" s="67"/>
      <c r="C15" s="3"/>
      <c r="D15" s="34" t="s">
        <v>35</v>
      </c>
      <c r="E15" s="68"/>
      <c r="F15" s="68"/>
      <c r="G15" s="67"/>
      <c r="H15" s="3"/>
      <c r="I15" s="34" t="s">
        <v>40</v>
      </c>
      <c r="J15" s="68"/>
      <c r="K15" s="68"/>
      <c r="L15" s="67"/>
    </row>
    <row r="19" spans="1:28" ht="19.5" thickBot="1"/>
    <row r="20" spans="1:28" ht="24" thickBot="1">
      <c r="A20" s="99" t="s">
        <v>41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1"/>
    </row>
    <row r="22" spans="1:28" ht="19.5" thickBot="1"/>
    <row r="23" spans="1:28" ht="19.5" thickBot="1">
      <c r="D23" s="111" t="s">
        <v>9</v>
      </c>
      <c r="E23" s="112"/>
      <c r="F23" s="112"/>
      <c r="G23" s="113"/>
      <c r="I23" s="111" t="s">
        <v>14</v>
      </c>
      <c r="J23" s="112"/>
      <c r="K23" s="112"/>
      <c r="L23" s="113"/>
      <c r="N23" s="111" t="s">
        <v>15</v>
      </c>
      <c r="O23" s="112"/>
      <c r="P23" s="112"/>
      <c r="Q23" s="113"/>
      <c r="S23" s="111" t="s">
        <v>16</v>
      </c>
      <c r="T23" s="112"/>
      <c r="U23" s="112"/>
      <c r="V23" s="113"/>
      <c r="X23" s="111" t="s">
        <v>17</v>
      </c>
      <c r="Y23" s="112"/>
      <c r="Z23" s="112"/>
      <c r="AA23" s="112"/>
      <c r="AB23" s="113"/>
    </row>
    <row r="24" spans="1:28" s="2" customFormat="1" ht="48" thickBot="1">
      <c r="B24" s="16" t="s">
        <v>2</v>
      </c>
      <c r="C24" s="40"/>
      <c r="D24" s="13" t="s">
        <v>13</v>
      </c>
      <c r="E24" s="13" t="s">
        <v>10</v>
      </c>
      <c r="F24" s="13" t="s">
        <v>11</v>
      </c>
      <c r="G24" s="13" t="s">
        <v>12</v>
      </c>
      <c r="I24" s="13" t="s">
        <v>13</v>
      </c>
      <c r="J24" s="56" t="s">
        <v>10</v>
      </c>
      <c r="K24" s="13" t="s">
        <v>11</v>
      </c>
      <c r="L24" s="13" t="s">
        <v>12</v>
      </c>
      <c r="N24" s="13" t="s">
        <v>13</v>
      </c>
      <c r="O24" s="13" t="s">
        <v>10</v>
      </c>
      <c r="P24" s="13" t="s">
        <v>11</v>
      </c>
      <c r="Q24" s="13" t="s">
        <v>12</v>
      </c>
      <c r="S24" s="13" t="s">
        <v>13</v>
      </c>
      <c r="T24" s="13" t="s">
        <v>10</v>
      </c>
      <c r="U24" s="13" t="s">
        <v>11</v>
      </c>
      <c r="V24" s="13" t="s">
        <v>12</v>
      </c>
      <c r="X24" s="13" t="s">
        <v>85</v>
      </c>
      <c r="Y24" s="77" t="s">
        <v>86</v>
      </c>
      <c r="Z24" s="13" t="s">
        <v>0</v>
      </c>
      <c r="AA24" s="13" t="s">
        <v>11</v>
      </c>
      <c r="AB24" s="13" t="s">
        <v>12</v>
      </c>
    </row>
    <row r="25" spans="1:28" ht="15.75">
      <c r="A25" s="75" t="s">
        <v>1</v>
      </c>
      <c r="B25" s="36">
        <v>150</v>
      </c>
      <c r="C25" s="14"/>
      <c r="D25" s="14">
        <v>150</v>
      </c>
      <c r="E25" s="14">
        <v>94</v>
      </c>
      <c r="F25" s="14"/>
      <c r="G25" s="37"/>
      <c r="H25" s="3"/>
      <c r="I25" s="14">
        <v>150</v>
      </c>
      <c r="J25" s="14">
        <v>138</v>
      </c>
      <c r="K25" s="14"/>
      <c r="L25" s="37"/>
      <c r="M25" s="3"/>
      <c r="N25" s="14">
        <v>150</v>
      </c>
      <c r="O25" s="14">
        <v>282</v>
      </c>
      <c r="P25" s="14"/>
      <c r="Q25" s="37"/>
      <c r="R25" s="3"/>
      <c r="S25" s="14">
        <v>150</v>
      </c>
      <c r="T25" s="14">
        <v>79</v>
      </c>
      <c r="U25" s="14"/>
      <c r="V25" s="37"/>
      <c r="W25" s="3"/>
      <c r="X25" s="14">
        <v>150</v>
      </c>
      <c r="Y25" s="14"/>
      <c r="Z25" s="14"/>
      <c r="AA25" s="14"/>
      <c r="AB25" s="37"/>
    </row>
    <row r="26" spans="1:28" ht="15.75">
      <c r="A26" s="75" t="s">
        <v>42</v>
      </c>
      <c r="B26" s="14">
        <v>75</v>
      </c>
      <c r="C26" s="14"/>
      <c r="D26" s="14">
        <v>75</v>
      </c>
      <c r="E26" s="14">
        <v>48</v>
      </c>
      <c r="F26" s="14"/>
      <c r="G26" s="37"/>
      <c r="H26" s="3"/>
      <c r="I26" s="14">
        <v>75</v>
      </c>
      <c r="J26" s="14">
        <v>41</v>
      </c>
      <c r="K26" s="14"/>
      <c r="L26" s="37"/>
      <c r="M26" s="3"/>
      <c r="N26" s="14">
        <v>75</v>
      </c>
      <c r="O26" s="14">
        <v>200</v>
      </c>
      <c r="P26" s="14"/>
      <c r="Q26" s="37"/>
      <c r="R26" s="3"/>
      <c r="S26" s="14">
        <v>75</v>
      </c>
      <c r="T26" s="14">
        <v>60</v>
      </c>
      <c r="U26" s="14"/>
      <c r="V26" s="37"/>
      <c r="W26" s="3"/>
      <c r="X26" s="14">
        <v>75</v>
      </c>
      <c r="Y26" s="14"/>
      <c r="Z26" s="14"/>
      <c r="AA26" s="14"/>
      <c r="AB26" s="37"/>
    </row>
    <row r="27" spans="1:28" ht="15.75">
      <c r="A27" s="75" t="s">
        <v>3</v>
      </c>
      <c r="B27" s="37">
        <f>+B26/B25</f>
        <v>0.5</v>
      </c>
      <c r="C27" s="37"/>
      <c r="D27" s="37">
        <f>+D26/D25</f>
        <v>0.5</v>
      </c>
      <c r="E27" s="37">
        <f>+E26/E25</f>
        <v>0.51063829787234039</v>
      </c>
      <c r="F27" s="37"/>
      <c r="G27" s="37"/>
      <c r="H27" s="3"/>
      <c r="I27" s="37">
        <f>+I26/I25</f>
        <v>0.5</v>
      </c>
      <c r="J27" s="37">
        <f>+J26/J25</f>
        <v>0.29710144927536231</v>
      </c>
      <c r="K27" s="37"/>
      <c r="L27" s="37"/>
      <c r="M27" s="3"/>
      <c r="N27" s="37">
        <f>+N26/N25</f>
        <v>0.5</v>
      </c>
      <c r="O27" s="37">
        <f>+O26/O25</f>
        <v>0.70921985815602839</v>
      </c>
      <c r="P27" s="37"/>
      <c r="Q27" s="37"/>
      <c r="R27" s="3"/>
      <c r="S27" s="37">
        <f>+S26/S25</f>
        <v>0.5</v>
      </c>
      <c r="T27" s="37"/>
      <c r="U27" s="37"/>
      <c r="V27" s="37"/>
      <c r="W27" s="3"/>
      <c r="X27" s="37">
        <f>+X26/X25</f>
        <v>0.5</v>
      </c>
      <c r="Y27" s="37"/>
      <c r="Z27" s="37"/>
      <c r="AA27" s="37"/>
      <c r="AB27" s="37"/>
    </row>
    <row r="28" spans="1:28" ht="15.75">
      <c r="A28" s="75" t="s">
        <v>4</v>
      </c>
      <c r="B28" s="38">
        <f>+B26/8.75</f>
        <v>8.5714285714285712</v>
      </c>
      <c r="C28" s="38"/>
      <c r="D28" s="38">
        <f>+D26/8.75</f>
        <v>8.5714285714285712</v>
      </c>
      <c r="E28" s="38">
        <f>+E26/8.75</f>
        <v>5.4857142857142858</v>
      </c>
      <c r="F28" s="39"/>
      <c r="G28" s="37"/>
      <c r="H28" s="3"/>
      <c r="I28" s="38">
        <f>+I26/8.75</f>
        <v>8.5714285714285712</v>
      </c>
      <c r="J28" s="38">
        <f>+J26/8.75</f>
        <v>4.6857142857142859</v>
      </c>
      <c r="K28" s="38"/>
      <c r="L28" s="37"/>
      <c r="M28" s="3"/>
      <c r="N28" s="38">
        <f>+N26/8.75</f>
        <v>8.5714285714285712</v>
      </c>
      <c r="O28" s="38">
        <f>+O26/8.75</f>
        <v>22.857142857142858</v>
      </c>
      <c r="P28" s="38"/>
      <c r="Q28" s="37"/>
      <c r="R28" s="3"/>
      <c r="S28" s="38">
        <f>+S26/8.75</f>
        <v>8.5714285714285712</v>
      </c>
      <c r="T28" s="38"/>
      <c r="U28" s="38"/>
      <c r="V28" s="37"/>
      <c r="W28" s="3"/>
      <c r="X28" s="38">
        <f>+X26/8.75</f>
        <v>8.5714285714285712</v>
      </c>
      <c r="Y28" s="38"/>
      <c r="Z28" s="38"/>
      <c r="AA28" s="38"/>
      <c r="AB28" s="37"/>
    </row>
    <row r="29" spans="1:28" ht="15.75">
      <c r="A29" s="76" t="s">
        <v>5</v>
      </c>
      <c r="B29" s="14"/>
      <c r="C29" s="14"/>
      <c r="D29" s="14"/>
      <c r="E29" s="14"/>
      <c r="F29" s="14"/>
      <c r="G29" s="14"/>
      <c r="H29" s="3"/>
      <c r="I29" s="14"/>
      <c r="J29" s="14"/>
      <c r="K29" s="14"/>
      <c r="L29" s="14"/>
      <c r="M29" s="3"/>
      <c r="N29" s="14"/>
      <c r="O29" s="14"/>
      <c r="P29" s="14"/>
      <c r="Q29" s="14"/>
      <c r="R29" s="3"/>
      <c r="S29" s="14"/>
      <c r="T29" s="14"/>
      <c r="U29" s="14"/>
      <c r="V29" s="14"/>
      <c r="W29" s="3"/>
      <c r="X29" s="14"/>
      <c r="Y29" s="14"/>
      <c r="Z29" s="14"/>
      <c r="AA29" s="14"/>
      <c r="AB29" s="14"/>
    </row>
    <row r="30" spans="1:28" ht="15.75">
      <c r="A30" s="75" t="s">
        <v>6</v>
      </c>
      <c r="B30" s="38">
        <v>37</v>
      </c>
      <c r="C30" s="14"/>
      <c r="D30" s="38">
        <v>37</v>
      </c>
      <c r="E30" s="14">
        <v>29</v>
      </c>
      <c r="F30" s="14"/>
      <c r="G30" s="37"/>
      <c r="H30" s="3"/>
      <c r="I30" s="38">
        <v>37</v>
      </c>
      <c r="J30" s="14">
        <v>13</v>
      </c>
      <c r="K30" s="14"/>
      <c r="L30" s="37"/>
      <c r="M30" s="3"/>
      <c r="N30" s="38">
        <v>37</v>
      </c>
      <c r="O30" s="14">
        <v>46</v>
      </c>
      <c r="P30" s="14"/>
      <c r="Q30" s="37"/>
      <c r="R30" s="3"/>
      <c r="S30" s="38">
        <v>37</v>
      </c>
      <c r="T30" s="14">
        <v>14</v>
      </c>
      <c r="U30" s="14"/>
      <c r="V30" s="37"/>
      <c r="W30" s="3"/>
      <c r="X30" s="38">
        <v>37</v>
      </c>
      <c r="Y30" s="14"/>
      <c r="Z30" s="14"/>
      <c r="AA30" s="14"/>
      <c r="AB30" s="37"/>
    </row>
    <row r="31" spans="1:28" ht="19.5" customHeight="1">
      <c r="A31" s="75" t="s">
        <v>7</v>
      </c>
      <c r="B31" s="38">
        <v>30</v>
      </c>
      <c r="C31" s="14"/>
      <c r="D31" s="38">
        <v>30</v>
      </c>
      <c r="E31" s="14">
        <v>24</v>
      </c>
      <c r="F31" s="14"/>
      <c r="G31" s="37"/>
      <c r="H31" s="3"/>
      <c r="I31" s="38">
        <v>30</v>
      </c>
      <c r="J31" s="14">
        <v>9</v>
      </c>
      <c r="K31" s="14"/>
      <c r="L31" s="37"/>
      <c r="M31" s="3"/>
      <c r="N31" s="38">
        <v>30</v>
      </c>
      <c r="O31" s="14">
        <v>13</v>
      </c>
      <c r="P31" s="14"/>
      <c r="Q31" s="37"/>
      <c r="R31" s="3"/>
      <c r="S31" s="38">
        <v>30</v>
      </c>
      <c r="T31" s="14">
        <v>1</v>
      </c>
      <c r="U31" s="14"/>
      <c r="V31" s="37"/>
      <c r="W31" s="3"/>
      <c r="X31" s="38">
        <v>30</v>
      </c>
      <c r="Y31" s="14"/>
      <c r="Z31" s="14"/>
      <c r="AA31" s="14"/>
      <c r="AB31" s="37"/>
    </row>
    <row r="32" spans="1:28" ht="15.75">
      <c r="A32" s="75" t="s">
        <v>8</v>
      </c>
      <c r="B32" s="38">
        <v>7</v>
      </c>
      <c r="C32" s="14"/>
      <c r="D32" s="38">
        <v>7</v>
      </c>
      <c r="E32" s="14">
        <v>1</v>
      </c>
      <c r="F32" s="14"/>
      <c r="G32" s="37"/>
      <c r="H32" s="3"/>
      <c r="I32" s="38">
        <v>7</v>
      </c>
      <c r="J32" s="14">
        <v>2</v>
      </c>
      <c r="K32" s="14"/>
      <c r="L32" s="37"/>
      <c r="M32" s="3"/>
      <c r="N32" s="38">
        <v>7</v>
      </c>
      <c r="O32" s="14">
        <v>11</v>
      </c>
      <c r="P32" s="14"/>
      <c r="Q32" s="37"/>
      <c r="R32" s="3"/>
      <c r="S32" s="38">
        <v>7</v>
      </c>
      <c r="T32" s="14">
        <v>1</v>
      </c>
      <c r="U32" s="37"/>
      <c r="V32" s="37"/>
      <c r="W32" s="3"/>
      <c r="X32" s="38">
        <v>7</v>
      </c>
      <c r="Y32" s="14"/>
      <c r="Z32" s="37"/>
      <c r="AA32" s="37"/>
      <c r="AB32" s="37"/>
    </row>
    <row r="33" spans="1:28">
      <c r="A33" s="9"/>
      <c r="B33" s="5"/>
      <c r="C33" s="5"/>
      <c r="D33" s="5"/>
      <c r="E33" s="5"/>
      <c r="F33" s="11"/>
      <c r="G33" s="6"/>
      <c r="I33" s="5"/>
      <c r="J33" s="5"/>
      <c r="K33" s="5"/>
      <c r="L33" s="5"/>
      <c r="N33" s="5"/>
      <c r="O33" s="5"/>
      <c r="P33" s="7"/>
      <c r="Q33" s="6"/>
      <c r="S33" s="5"/>
      <c r="T33" s="5"/>
      <c r="U33" s="7"/>
      <c r="V33" s="6"/>
      <c r="X33" s="5"/>
      <c r="Y33" s="5"/>
      <c r="Z33" s="12"/>
      <c r="AA33" s="7"/>
      <c r="AB33" s="6"/>
    </row>
    <row r="34" spans="1:28">
      <c r="B34" s="1"/>
      <c r="C34" s="1"/>
    </row>
    <row r="35" spans="1:28">
      <c r="A35" s="10" t="s">
        <v>43</v>
      </c>
    </row>
    <row r="36" spans="1:28" ht="19.5" thickBot="1"/>
    <row r="37" spans="1:28" ht="19.5" thickBot="1">
      <c r="B37" s="114" t="s">
        <v>61</v>
      </c>
      <c r="C37" s="115"/>
      <c r="D37" s="115"/>
      <c r="E37" s="115"/>
      <c r="F37" s="116"/>
      <c r="I37" s="114" t="s">
        <v>21</v>
      </c>
      <c r="J37" s="115"/>
      <c r="K37" s="115"/>
      <c r="L37" s="115"/>
      <c r="M37" s="116"/>
    </row>
    <row r="38" spans="1:28" s="3" customFormat="1" ht="63.75" thickBot="1">
      <c r="A38" s="15" t="s">
        <v>5</v>
      </c>
      <c r="B38" s="44" t="s">
        <v>18</v>
      </c>
      <c r="C38" s="44"/>
      <c r="D38" s="44" t="s">
        <v>22</v>
      </c>
      <c r="E38" s="17" t="s">
        <v>23</v>
      </c>
      <c r="F38" s="45" t="s">
        <v>20</v>
      </c>
      <c r="I38" s="44" t="s">
        <v>18</v>
      </c>
      <c r="J38" s="17" t="s">
        <v>23</v>
      </c>
      <c r="K38" s="45" t="s">
        <v>20</v>
      </c>
      <c r="L38" s="44" t="s">
        <v>11</v>
      </c>
      <c r="N38" s="58" t="s">
        <v>83</v>
      </c>
    </row>
    <row r="39" spans="1:28">
      <c r="A39" s="13" t="s">
        <v>6</v>
      </c>
      <c r="B39" s="38">
        <v>36.99</v>
      </c>
      <c r="C39" s="38"/>
      <c r="D39" s="38">
        <v>37</v>
      </c>
      <c r="E39" s="41"/>
      <c r="F39" s="41"/>
      <c r="G39" s="3"/>
      <c r="H39" s="3"/>
      <c r="I39" s="38">
        <v>36.99</v>
      </c>
      <c r="J39" s="41"/>
      <c r="K39" s="41"/>
      <c r="L39" s="38"/>
      <c r="M39" s="3"/>
      <c r="N39" s="57"/>
    </row>
    <row r="40" spans="1:28">
      <c r="A40" s="13" t="s">
        <v>7</v>
      </c>
      <c r="B40" s="38">
        <v>4.99</v>
      </c>
      <c r="C40" s="38"/>
      <c r="D40" s="38">
        <v>30</v>
      </c>
      <c r="E40" s="41"/>
      <c r="F40" s="41"/>
      <c r="G40" s="3"/>
      <c r="H40" s="3"/>
      <c r="I40" s="38">
        <v>4.99</v>
      </c>
      <c r="J40" s="41"/>
      <c r="K40" s="41"/>
      <c r="L40" s="38"/>
      <c r="M40" s="3"/>
      <c r="N40" s="42"/>
    </row>
    <row r="41" spans="1:28">
      <c r="A41" s="13" t="s">
        <v>8</v>
      </c>
      <c r="B41" s="38">
        <v>9.99</v>
      </c>
      <c r="C41" s="38"/>
      <c r="D41" s="38">
        <v>7</v>
      </c>
      <c r="E41" s="41"/>
      <c r="F41" s="41"/>
      <c r="G41" s="3"/>
      <c r="H41" s="3"/>
      <c r="I41" s="38">
        <v>9.99</v>
      </c>
      <c r="J41" s="41"/>
      <c r="K41" s="41"/>
      <c r="L41" s="38"/>
      <c r="M41" s="3"/>
      <c r="N41" s="42"/>
    </row>
    <row r="42" spans="1:28">
      <c r="A42" s="14" t="s">
        <v>19</v>
      </c>
      <c r="B42" s="14"/>
      <c r="C42" s="14"/>
      <c r="D42" s="14">
        <f>SUM(D39:D41)</f>
        <v>74</v>
      </c>
      <c r="E42" s="43"/>
      <c r="F42" s="43"/>
      <c r="G42" s="3"/>
      <c r="H42" s="3"/>
      <c r="I42" s="14"/>
      <c r="J42" s="43"/>
      <c r="K42" s="41"/>
      <c r="L42" s="38"/>
      <c r="M42" s="3"/>
      <c r="N42" s="42"/>
    </row>
  </sheetData>
  <mergeCells count="12">
    <mergeCell ref="S23:V23"/>
    <mergeCell ref="X23:AB23"/>
    <mergeCell ref="B37:F37"/>
    <mergeCell ref="I37:M37"/>
    <mergeCell ref="D23:G23"/>
    <mergeCell ref="I23:L23"/>
    <mergeCell ref="N23:Q23"/>
    <mergeCell ref="A20:AB20"/>
    <mergeCell ref="I3:K3"/>
    <mergeCell ref="D5:G5"/>
    <mergeCell ref="I5:L5"/>
    <mergeCell ref="I10:L10"/>
  </mergeCells>
  <printOptions horizontalCentered="1" verticalCentered="1"/>
  <pageMargins left="0" right="0" top="0" bottom="0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topLeftCell="C9" workbookViewId="0">
      <selection activeCell="B2" sqref="B2:M22"/>
    </sheetView>
  </sheetViews>
  <sheetFormatPr baseColWidth="10" defaultRowHeight="15"/>
  <cols>
    <col min="1" max="1" width="23.28515625" style="23" customWidth="1"/>
    <col min="2" max="2" width="17.28515625" style="23" customWidth="1"/>
    <col min="3" max="3" width="15.140625" style="23" customWidth="1"/>
    <col min="4" max="4" width="15.5703125" style="23" customWidth="1"/>
    <col min="5" max="5" width="11.42578125" style="23"/>
    <col min="6" max="6" width="13.28515625" style="23" customWidth="1"/>
    <col min="7" max="7" width="15.85546875" style="23" customWidth="1"/>
    <col min="8" max="8" width="15.28515625" style="23" customWidth="1"/>
    <col min="9" max="9" width="9.5703125" style="23" customWidth="1"/>
    <col min="10" max="10" width="13.28515625" style="23" customWidth="1"/>
    <col min="11" max="11" width="17.5703125" style="23" customWidth="1"/>
    <col min="12" max="12" width="12.85546875" style="23" customWidth="1"/>
    <col min="13" max="16384" width="11.42578125" style="23"/>
  </cols>
  <sheetData>
    <row r="1" spans="1:13" ht="15.75" thickBot="1"/>
    <row r="2" spans="1:13" s="19" customFormat="1" ht="27" thickBot="1">
      <c r="A2" s="20" t="s">
        <v>44</v>
      </c>
      <c r="B2" s="21"/>
      <c r="C2" s="21"/>
      <c r="D2" s="21"/>
      <c r="E2" s="21"/>
      <c r="F2" s="21"/>
      <c r="G2" s="21"/>
      <c r="H2" s="22"/>
      <c r="J2" s="102" t="s">
        <v>58</v>
      </c>
      <c r="K2" s="104"/>
    </row>
    <row r="5" spans="1:13" s="49" customFormat="1" ht="18.75">
      <c r="A5" s="49" t="s">
        <v>81</v>
      </c>
    </row>
    <row r="6" spans="1:13" s="49" customFormat="1" ht="18.75">
      <c r="A6" s="49" t="s">
        <v>62</v>
      </c>
    </row>
    <row r="7" spans="1:13" s="49" customFormat="1" ht="18.75">
      <c r="A7" s="49" t="s">
        <v>56</v>
      </c>
    </row>
    <row r="8" spans="1:13" s="49" customFormat="1" ht="18.75"/>
    <row r="9" spans="1:13" s="49" customFormat="1" ht="18.75">
      <c r="A9" s="49" t="s">
        <v>82</v>
      </c>
    </row>
    <row r="10" spans="1:13" ht="2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2" spans="1:13" s="59" customFormat="1" ht="63">
      <c r="B12" s="60" t="s">
        <v>45</v>
      </c>
      <c r="C12" s="60" t="s">
        <v>46</v>
      </c>
      <c r="D12" s="60" t="s">
        <v>47</v>
      </c>
      <c r="E12" s="60" t="s">
        <v>66</v>
      </c>
      <c r="F12" s="60" t="s">
        <v>67</v>
      </c>
      <c r="G12" s="60" t="s">
        <v>70</v>
      </c>
      <c r="H12" s="60" t="s">
        <v>48</v>
      </c>
      <c r="I12" s="60" t="s">
        <v>49</v>
      </c>
      <c r="J12" s="60" t="s">
        <v>50</v>
      </c>
      <c r="K12" s="60" t="s">
        <v>51</v>
      </c>
      <c r="L12" s="60" t="s">
        <v>52</v>
      </c>
      <c r="M12" s="60" t="s">
        <v>53</v>
      </c>
    </row>
    <row r="13" spans="1:13" s="25" customFormat="1" ht="18.75">
      <c r="A13" s="24"/>
      <c r="B13" s="50" t="s">
        <v>63</v>
      </c>
      <c r="C13" s="50" t="s">
        <v>64</v>
      </c>
      <c r="D13" s="50" t="s">
        <v>65</v>
      </c>
      <c r="E13" s="50" t="s">
        <v>68</v>
      </c>
      <c r="F13" s="50" t="s">
        <v>69</v>
      </c>
      <c r="G13" s="50" t="s">
        <v>71</v>
      </c>
      <c r="H13" s="50" t="s">
        <v>72</v>
      </c>
      <c r="I13" s="50" t="s">
        <v>73</v>
      </c>
      <c r="J13" s="50" t="s">
        <v>74</v>
      </c>
      <c r="K13" s="50" t="s">
        <v>75</v>
      </c>
      <c r="L13" s="50" t="s">
        <v>76</v>
      </c>
      <c r="M13" s="50" t="s">
        <v>77</v>
      </c>
    </row>
    <row r="14" spans="1:13" ht="18.75">
      <c r="A14" s="28" t="s">
        <v>78</v>
      </c>
      <c r="B14" s="51">
        <v>18989</v>
      </c>
      <c r="C14" s="51">
        <f>+B14*0.5</f>
        <v>9494.5</v>
      </c>
      <c r="D14" s="52"/>
      <c r="E14" s="51">
        <v>104</v>
      </c>
      <c r="F14" s="51">
        <v>27</v>
      </c>
      <c r="G14" s="51"/>
      <c r="H14" s="51"/>
      <c r="I14" s="51">
        <v>182.75</v>
      </c>
      <c r="J14" s="51">
        <f>+B14*0.06</f>
        <v>1139.3399999999999</v>
      </c>
      <c r="K14" s="52"/>
      <c r="L14" s="51">
        <v>16</v>
      </c>
      <c r="M14" s="53">
        <v>29</v>
      </c>
    </row>
    <row r="15" spans="1:13" ht="18.75">
      <c r="A15" s="28" t="s">
        <v>79</v>
      </c>
      <c r="B15" s="51">
        <v>16276</v>
      </c>
      <c r="C15" s="51">
        <f>+B15*0.4</f>
        <v>6510.4000000000005</v>
      </c>
      <c r="D15" s="52"/>
      <c r="E15" s="51">
        <v>108</v>
      </c>
      <c r="F15" s="51">
        <v>28</v>
      </c>
      <c r="G15" s="51"/>
      <c r="H15" s="51"/>
      <c r="I15" s="51">
        <v>150.62</v>
      </c>
      <c r="J15" s="51">
        <f>+B15*0.05</f>
        <v>813.80000000000007</v>
      </c>
      <c r="K15" s="52"/>
      <c r="L15" s="51">
        <v>25</v>
      </c>
      <c r="M15" s="53">
        <v>30</v>
      </c>
    </row>
    <row r="16" spans="1:13" ht="18.75">
      <c r="A16" s="28" t="s">
        <v>80</v>
      </c>
      <c r="B16" s="51">
        <v>15598</v>
      </c>
      <c r="C16" s="51">
        <f>+B16*0.35</f>
        <v>5459.2999999999993</v>
      </c>
      <c r="D16" s="52"/>
      <c r="E16" s="51">
        <v>100</v>
      </c>
      <c r="F16" s="51">
        <v>30</v>
      </c>
      <c r="G16" s="51"/>
      <c r="H16" s="51"/>
      <c r="I16" s="51">
        <v>156.38</v>
      </c>
      <c r="J16" s="51">
        <f>+B16*0.07</f>
        <v>1091.8600000000001</v>
      </c>
      <c r="K16" s="52"/>
      <c r="L16" s="51">
        <v>20</v>
      </c>
      <c r="M16" s="53">
        <v>31</v>
      </c>
    </row>
    <row r="17" spans="1:13" ht="18.75">
      <c r="A17" s="28" t="s">
        <v>59</v>
      </c>
      <c r="B17" s="51">
        <v>16955</v>
      </c>
      <c r="C17" s="51">
        <f>+B17*0.45</f>
        <v>7629.75</v>
      </c>
      <c r="D17" s="52"/>
      <c r="E17" s="51">
        <v>104</v>
      </c>
      <c r="F17" s="51">
        <v>29</v>
      </c>
      <c r="G17" s="51"/>
      <c r="H17" s="51"/>
      <c r="I17" s="51">
        <v>163.16999999999999</v>
      </c>
      <c r="J17" s="51">
        <f>+B17*0.06</f>
        <v>1017.3</v>
      </c>
      <c r="K17" s="52"/>
      <c r="L17" s="51">
        <v>32</v>
      </c>
      <c r="M17" s="53">
        <v>2</v>
      </c>
    </row>
    <row r="18" spans="1:13" ht="18.75">
      <c r="A18" s="29" t="s">
        <v>19</v>
      </c>
      <c r="B18" s="54"/>
      <c r="C18" s="54"/>
      <c r="D18" s="55"/>
      <c r="E18" s="54"/>
      <c r="F18" s="54"/>
      <c r="G18" s="51"/>
      <c r="H18" s="54"/>
      <c r="I18" s="54"/>
      <c r="J18" s="51"/>
      <c r="K18" s="52"/>
      <c r="L18" s="53"/>
      <c r="M18" s="53"/>
    </row>
    <row r="19" spans="1:13" ht="18.75">
      <c r="A19" s="28" t="s">
        <v>0</v>
      </c>
      <c r="B19" s="51"/>
      <c r="C19" s="51"/>
      <c r="D19" s="52"/>
      <c r="E19" s="51"/>
      <c r="F19" s="51"/>
      <c r="G19" s="51"/>
      <c r="H19" s="51"/>
      <c r="I19" s="51"/>
      <c r="J19" s="51"/>
      <c r="K19" s="52"/>
      <c r="L19" s="53"/>
      <c r="M19" s="53"/>
    </row>
    <row r="20" spans="1:13" ht="7.5" customHeigh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</row>
    <row r="21" spans="1:13" ht="18.75">
      <c r="A21" s="28" t="s">
        <v>54</v>
      </c>
      <c r="B21" s="28">
        <v>152400</v>
      </c>
      <c r="C21" s="28">
        <f>+B21*0.42</f>
        <v>64008</v>
      </c>
      <c r="D21" s="33">
        <f t="shared" ref="D21" si="0">+C21/B21</f>
        <v>0.42</v>
      </c>
      <c r="E21" s="28">
        <v>924</v>
      </c>
      <c r="F21" s="28">
        <v>243</v>
      </c>
      <c r="G21" s="54">
        <v>25000</v>
      </c>
      <c r="H21" s="28">
        <f t="shared" ref="H21" si="1">+E21/F21</f>
        <v>3.8024691358024691</v>
      </c>
      <c r="I21" s="28">
        <v>165</v>
      </c>
      <c r="J21" s="28">
        <f>+B21*0.06</f>
        <v>9144</v>
      </c>
      <c r="K21" s="33">
        <f>+J21/B21</f>
        <v>0.06</v>
      </c>
      <c r="L21" s="28">
        <v>22</v>
      </c>
      <c r="M21" s="8">
        <v>183</v>
      </c>
    </row>
    <row r="22" spans="1:13" ht="18.75">
      <c r="A22" s="7" t="s">
        <v>55</v>
      </c>
      <c r="B22" s="33"/>
      <c r="C22" s="33"/>
      <c r="D22" s="33"/>
      <c r="E22" s="33"/>
      <c r="F22" s="33"/>
      <c r="G22" s="33"/>
      <c r="H22" s="33"/>
      <c r="I22" s="6"/>
      <c r="J22" s="33"/>
      <c r="K22" s="33"/>
      <c r="L22" s="33"/>
      <c r="M22" s="6"/>
    </row>
    <row r="26" spans="1:13">
      <c r="D26" s="27" t="s">
        <v>57</v>
      </c>
    </row>
  </sheetData>
  <mergeCells count="1">
    <mergeCell ref="J2:K2"/>
  </mergeCells>
  <printOptions horizontalCentered="1" verticalCentered="1"/>
  <pageMargins left="0" right="0" top="0" bottom="0" header="0" footer="0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21"/>
  <sheetViews>
    <sheetView tabSelected="1" topLeftCell="B1" workbookViewId="0">
      <selection activeCell="B23" sqref="B23"/>
    </sheetView>
  </sheetViews>
  <sheetFormatPr baseColWidth="10" defaultRowHeight="23.25"/>
  <cols>
    <col min="1" max="1" width="11.42578125" style="78"/>
    <col min="2" max="2" width="37.140625" style="78" customWidth="1"/>
    <col min="3" max="3" width="36" style="78" customWidth="1"/>
    <col min="4" max="4" width="21" style="78" customWidth="1"/>
    <col min="5" max="5" width="35.5703125" style="78" customWidth="1"/>
    <col min="6" max="6" width="30.140625" style="78" customWidth="1"/>
    <col min="7" max="16384" width="11.42578125" style="78"/>
  </cols>
  <sheetData>
    <row r="3" spans="2:6" ht="31.5">
      <c r="B3" s="79"/>
      <c r="C3" s="79"/>
      <c r="D3" s="79"/>
      <c r="E3" s="79"/>
      <c r="F3" s="79"/>
    </row>
    <row r="4" spans="2:6" ht="31.5">
      <c r="B4" s="80" t="s">
        <v>87</v>
      </c>
      <c r="C4" s="80">
        <v>80000</v>
      </c>
      <c r="D4" s="79"/>
      <c r="E4" s="80" t="s">
        <v>87</v>
      </c>
      <c r="F4" s="80">
        <v>80000</v>
      </c>
    </row>
    <row r="5" spans="2:6" ht="31.5">
      <c r="B5" s="80" t="s">
        <v>89</v>
      </c>
      <c r="C5" s="81">
        <f>+C4*0.2</f>
        <v>16000</v>
      </c>
      <c r="D5" s="79"/>
      <c r="E5" s="80" t="s">
        <v>88</v>
      </c>
      <c r="F5" s="81">
        <f>+F4*1.2</f>
        <v>96000</v>
      </c>
    </row>
    <row r="6" spans="2:6" ht="31.5">
      <c r="B6" s="80" t="s">
        <v>88</v>
      </c>
      <c r="C6" s="81">
        <f>SUM(C4:C5)</f>
        <v>96000</v>
      </c>
      <c r="D6" s="79"/>
      <c r="E6" s="79"/>
      <c r="F6" s="79"/>
    </row>
    <row r="9" spans="2:6" ht="31.5">
      <c r="B9" s="80">
        <v>80000</v>
      </c>
      <c r="C9" s="82" t="s">
        <v>90</v>
      </c>
      <c r="E9" s="80">
        <v>80000</v>
      </c>
      <c r="F9" s="82" t="s">
        <v>92</v>
      </c>
    </row>
    <row r="10" spans="2:6" ht="31.5">
      <c r="B10" s="80">
        <v>80000</v>
      </c>
      <c r="C10" s="82" t="s">
        <v>91</v>
      </c>
      <c r="E10" s="80">
        <v>80000</v>
      </c>
      <c r="F10" s="82"/>
    </row>
    <row r="11" spans="2:6" ht="31.5">
      <c r="B11" s="98"/>
      <c r="C11" s="82"/>
      <c r="E11" s="98"/>
      <c r="F11" s="82"/>
    </row>
    <row r="12" spans="2:6" ht="31.5">
      <c r="B12" s="98"/>
      <c r="C12" s="82"/>
      <c r="E12" s="98"/>
      <c r="F12" s="82"/>
    </row>
    <row r="13" spans="2:6" ht="31.5">
      <c r="B13" s="98"/>
      <c r="C13" s="82"/>
      <c r="E13" s="98"/>
      <c r="F13" s="82"/>
    </row>
    <row r="15" spans="2:6" ht="31.5">
      <c r="B15" s="80" t="s">
        <v>88</v>
      </c>
      <c r="C15" s="80">
        <v>96000</v>
      </c>
      <c r="D15" s="79"/>
      <c r="E15" s="80" t="s">
        <v>88</v>
      </c>
      <c r="F15" s="80">
        <v>96000</v>
      </c>
    </row>
    <row r="16" spans="2:6" ht="31.5">
      <c r="B16" s="80" t="s">
        <v>89</v>
      </c>
      <c r="C16" s="81">
        <f>+C15-C17</f>
        <v>16000</v>
      </c>
      <c r="D16" s="79"/>
      <c r="E16" s="80" t="s">
        <v>87</v>
      </c>
      <c r="F16" s="81">
        <f>+F15/1.2</f>
        <v>80000</v>
      </c>
    </row>
    <row r="17" spans="2:6" ht="31.5">
      <c r="B17" s="80" t="s">
        <v>87</v>
      </c>
      <c r="C17" s="81">
        <v>80000</v>
      </c>
      <c r="D17" s="79"/>
      <c r="E17" s="79"/>
      <c r="F17" s="79"/>
    </row>
    <row r="20" spans="2:6" ht="31.5">
      <c r="B20" s="80"/>
      <c r="C20" s="83" t="s">
        <v>111</v>
      </c>
      <c r="E20" s="80"/>
      <c r="F20" s="83" t="s">
        <v>111</v>
      </c>
    </row>
    <row r="21" spans="2:6" ht="31.5">
      <c r="B21" s="80"/>
      <c r="C21" s="83" t="s">
        <v>113</v>
      </c>
      <c r="E21" s="80"/>
      <c r="F21" s="8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B30" sqref="B30"/>
    </sheetView>
  </sheetViews>
  <sheetFormatPr baseColWidth="10" defaultRowHeight="26.25"/>
  <cols>
    <col min="1" max="1" width="33.85546875" style="84" customWidth="1"/>
    <col min="2" max="2" width="26.85546875" style="84" customWidth="1"/>
    <col min="3" max="3" width="22.85546875" style="84" customWidth="1"/>
    <col min="4" max="4" width="19.42578125" style="84" customWidth="1"/>
    <col min="5" max="16384" width="11.42578125" style="84"/>
  </cols>
  <sheetData>
    <row r="1" spans="1:9" ht="27" thickBot="1">
      <c r="A1" s="87" t="s">
        <v>106</v>
      </c>
      <c r="B1" s="88"/>
      <c r="C1" s="88"/>
      <c r="D1" s="88"/>
      <c r="E1" s="88"/>
      <c r="F1" s="88"/>
      <c r="G1" s="88"/>
      <c r="H1" s="88"/>
      <c r="I1" s="89"/>
    </row>
    <row r="2" spans="1:9">
      <c r="A2" s="90" t="s">
        <v>89</v>
      </c>
      <c r="B2" s="91"/>
      <c r="C2" s="91"/>
      <c r="D2" s="91"/>
      <c r="E2" s="91"/>
      <c r="F2" s="91"/>
      <c r="G2" s="91"/>
      <c r="H2" s="91"/>
      <c r="I2" s="92"/>
    </row>
    <row r="3" spans="1:9" ht="27" thickBot="1">
      <c r="A3" s="90"/>
      <c r="B3" s="91" t="s">
        <v>104</v>
      </c>
      <c r="C3" s="91"/>
      <c r="D3" s="91"/>
      <c r="E3" s="91"/>
      <c r="F3" s="91"/>
      <c r="G3" s="91"/>
      <c r="H3" s="91"/>
      <c r="I3" s="92"/>
    </row>
    <row r="4" spans="1:9" ht="27" thickBot="1">
      <c r="A4" s="85" t="s">
        <v>98</v>
      </c>
      <c r="B4" s="91"/>
      <c r="C4" s="91"/>
      <c r="D4" s="91"/>
      <c r="E4" s="91"/>
      <c r="F4" s="91"/>
      <c r="G4" s="91"/>
      <c r="H4" s="91"/>
      <c r="I4" s="92"/>
    </row>
    <row r="5" spans="1:9" ht="27" thickBot="1">
      <c r="A5" s="90"/>
      <c r="B5" s="93" t="s">
        <v>95</v>
      </c>
      <c r="C5" s="93" t="s">
        <v>96</v>
      </c>
      <c r="D5" s="93" t="s">
        <v>97</v>
      </c>
      <c r="E5" s="91"/>
      <c r="F5" s="91"/>
      <c r="G5" s="91"/>
      <c r="H5" s="91"/>
      <c r="I5" s="92"/>
    </row>
    <row r="6" spans="1:9" ht="27" thickBot="1">
      <c r="A6" s="90" t="s">
        <v>93</v>
      </c>
      <c r="B6" s="91">
        <v>10000</v>
      </c>
      <c r="C6" s="85">
        <f>+B6*0.2</f>
        <v>2000</v>
      </c>
      <c r="D6" s="91">
        <f>SUM(B6:C6)</f>
        <v>12000</v>
      </c>
      <c r="E6" s="91"/>
      <c r="F6" s="91"/>
      <c r="G6" s="91"/>
      <c r="H6" s="91"/>
      <c r="I6" s="92"/>
    </row>
    <row r="7" spans="1:9" ht="27" thickBot="1">
      <c r="A7" s="90" t="s">
        <v>94</v>
      </c>
      <c r="B7" s="91"/>
      <c r="C7" s="91"/>
      <c r="D7" s="91"/>
      <c r="E7" s="91"/>
      <c r="F7" s="91"/>
      <c r="G7" s="91"/>
      <c r="H7" s="91"/>
      <c r="I7" s="92"/>
    </row>
    <row r="8" spans="1:9" ht="27" thickBot="1">
      <c r="A8" s="85" t="s">
        <v>99</v>
      </c>
      <c r="B8" s="91" t="s">
        <v>105</v>
      </c>
      <c r="C8" s="91"/>
      <c r="D8" s="91"/>
      <c r="E8" s="91"/>
      <c r="F8" s="91"/>
      <c r="G8" s="91"/>
      <c r="H8" s="91"/>
      <c r="I8" s="92"/>
    </row>
    <row r="9" spans="1:9" ht="27" thickBot="1">
      <c r="A9" s="90"/>
      <c r="B9" s="93" t="s">
        <v>95</v>
      </c>
      <c r="C9" s="93" t="s">
        <v>96</v>
      </c>
      <c r="D9" s="93" t="s">
        <v>97</v>
      </c>
      <c r="E9" s="91"/>
      <c r="F9" s="91"/>
      <c r="G9" s="91"/>
      <c r="H9" s="91"/>
      <c r="I9" s="92"/>
    </row>
    <row r="10" spans="1:9" ht="27" thickBot="1">
      <c r="A10" s="90" t="s">
        <v>101</v>
      </c>
      <c r="B10" s="91">
        <v>20000</v>
      </c>
      <c r="C10" s="85">
        <f>+B10*0.2</f>
        <v>4000</v>
      </c>
      <c r="D10" s="91">
        <f>SUM(B10:C10)</f>
        <v>24000</v>
      </c>
      <c r="E10" s="91"/>
      <c r="F10" s="91"/>
      <c r="G10" s="91"/>
      <c r="H10" s="91"/>
      <c r="I10" s="92"/>
    </row>
    <row r="11" spans="1:9" ht="27" thickBot="1">
      <c r="A11" s="90" t="s">
        <v>100</v>
      </c>
      <c r="B11" s="91"/>
      <c r="C11" s="91"/>
      <c r="D11" s="91"/>
      <c r="E11" s="91"/>
      <c r="F11" s="91"/>
      <c r="G11" s="91"/>
      <c r="H11" s="91"/>
      <c r="I11" s="92"/>
    </row>
    <row r="12" spans="1:9" ht="27" thickBot="1">
      <c r="A12" s="85" t="s">
        <v>102</v>
      </c>
      <c r="B12" s="94"/>
      <c r="C12" s="97">
        <f>+C6-C10</f>
        <v>-2000</v>
      </c>
      <c r="D12" s="96" t="s">
        <v>107</v>
      </c>
      <c r="E12" s="94" t="s">
        <v>103</v>
      </c>
      <c r="F12" s="94"/>
      <c r="G12" s="94"/>
      <c r="H12" s="94"/>
      <c r="I12" s="95"/>
    </row>
    <row r="13" spans="1:9" ht="27" thickBot="1"/>
    <row r="14" spans="1:9" ht="27" thickBot="1">
      <c r="A14" s="87" t="s">
        <v>108</v>
      </c>
      <c r="B14" s="88"/>
      <c r="C14" s="88"/>
      <c r="D14" s="88"/>
      <c r="E14" s="88"/>
      <c r="F14" s="88"/>
      <c r="G14" s="88"/>
      <c r="H14" s="88"/>
      <c r="I14" s="89"/>
    </row>
    <row r="15" spans="1:9">
      <c r="A15" s="90" t="s">
        <v>89</v>
      </c>
      <c r="B15" s="91"/>
      <c r="C15" s="91"/>
      <c r="D15" s="91"/>
      <c r="E15" s="91"/>
      <c r="F15" s="91"/>
      <c r="G15" s="91"/>
      <c r="H15" s="91"/>
      <c r="I15" s="92"/>
    </row>
    <row r="16" spans="1:9" ht="27" thickBot="1">
      <c r="A16" s="90"/>
      <c r="B16" s="91" t="s">
        <v>104</v>
      </c>
      <c r="C16" s="91"/>
      <c r="D16" s="91"/>
      <c r="E16" s="91"/>
      <c r="F16" s="91"/>
      <c r="G16" s="91"/>
      <c r="H16" s="91"/>
      <c r="I16" s="92"/>
    </row>
    <row r="17" spans="1:9" ht="27" thickBot="1">
      <c r="A17" s="85" t="s">
        <v>98</v>
      </c>
      <c r="B17" s="91"/>
      <c r="C17" s="91"/>
      <c r="D17" s="91"/>
      <c r="E17" s="91"/>
      <c r="F17" s="91"/>
      <c r="G17" s="91"/>
      <c r="H17" s="91"/>
      <c r="I17" s="92"/>
    </row>
    <row r="18" spans="1:9" ht="27" thickBot="1">
      <c r="A18" s="90"/>
      <c r="B18" s="93" t="s">
        <v>95</v>
      </c>
      <c r="C18" s="93" t="s">
        <v>96</v>
      </c>
      <c r="D18" s="93" t="s">
        <v>97</v>
      </c>
      <c r="E18" s="91"/>
      <c r="F18" s="91"/>
      <c r="G18" s="91"/>
      <c r="H18" s="91"/>
      <c r="I18" s="92"/>
    </row>
    <row r="19" spans="1:9" ht="27" thickBot="1">
      <c r="A19" s="90" t="s">
        <v>93</v>
      </c>
      <c r="B19" s="91">
        <v>40000</v>
      </c>
      <c r="C19" s="85">
        <f>+B19*0.2</f>
        <v>8000</v>
      </c>
      <c r="D19" s="91">
        <f>SUM(B19:C19)</f>
        <v>48000</v>
      </c>
      <c r="E19" s="91"/>
      <c r="F19" s="91"/>
      <c r="G19" s="91"/>
      <c r="H19" s="91"/>
      <c r="I19" s="92"/>
    </row>
    <row r="20" spans="1:9" ht="27" thickBot="1">
      <c r="A20" s="90" t="s">
        <v>94</v>
      </c>
      <c r="B20" s="91"/>
      <c r="C20" s="91"/>
      <c r="D20" s="91"/>
      <c r="E20" s="91"/>
      <c r="F20" s="91"/>
      <c r="G20" s="91"/>
      <c r="H20" s="91"/>
      <c r="I20" s="92"/>
    </row>
    <row r="21" spans="1:9" ht="27" thickBot="1">
      <c r="A21" s="85" t="s">
        <v>99</v>
      </c>
      <c r="B21" s="91" t="s">
        <v>105</v>
      </c>
      <c r="C21" s="91"/>
      <c r="D21" s="91"/>
      <c r="E21" s="91"/>
      <c r="F21" s="91"/>
      <c r="G21" s="91"/>
      <c r="H21" s="91"/>
      <c r="I21" s="92"/>
    </row>
    <row r="22" spans="1:9" ht="27" thickBot="1">
      <c r="A22" s="90"/>
      <c r="B22" s="93" t="s">
        <v>95</v>
      </c>
      <c r="C22" s="93" t="s">
        <v>96</v>
      </c>
      <c r="D22" s="93" t="s">
        <v>97</v>
      </c>
      <c r="E22" s="91"/>
      <c r="F22" s="91"/>
      <c r="G22" s="91"/>
      <c r="H22" s="91"/>
      <c r="I22" s="92"/>
    </row>
    <row r="23" spans="1:9" ht="27" thickBot="1">
      <c r="A23" s="90" t="s">
        <v>101</v>
      </c>
      <c r="B23" s="91">
        <v>20000</v>
      </c>
      <c r="C23" s="85">
        <f>+B23*0.2</f>
        <v>4000</v>
      </c>
      <c r="D23" s="91">
        <f>SUM(B23:C23)</f>
        <v>24000</v>
      </c>
      <c r="E23" s="91"/>
      <c r="F23" s="91"/>
      <c r="G23" s="91"/>
      <c r="H23" s="91"/>
      <c r="I23" s="92"/>
    </row>
    <row r="24" spans="1:9" ht="27" thickBot="1">
      <c r="A24" s="90" t="s">
        <v>100</v>
      </c>
      <c r="B24" s="91"/>
      <c r="C24" s="91"/>
      <c r="D24" s="91"/>
      <c r="E24" s="91"/>
      <c r="F24" s="91"/>
      <c r="G24" s="91"/>
      <c r="H24" s="91"/>
      <c r="I24" s="92"/>
    </row>
    <row r="25" spans="1:9" ht="27" thickBot="1">
      <c r="A25" s="85" t="s">
        <v>102</v>
      </c>
      <c r="B25" s="94"/>
      <c r="C25" s="97">
        <f>+C19-C23</f>
        <v>4000</v>
      </c>
      <c r="D25" s="96" t="s">
        <v>107</v>
      </c>
      <c r="E25" s="94" t="s">
        <v>103</v>
      </c>
      <c r="F25" s="94"/>
      <c r="G25" s="94"/>
      <c r="H25" s="94"/>
      <c r="I25" s="95"/>
    </row>
    <row r="27" spans="1:9">
      <c r="A27" s="84" t="s">
        <v>109</v>
      </c>
    </row>
    <row r="28" spans="1:9" ht="27" thickBot="1"/>
    <row r="29" spans="1:9" ht="27" thickBot="1">
      <c r="A29" s="85" t="s">
        <v>110</v>
      </c>
      <c r="B29" s="94"/>
      <c r="C29" s="97">
        <f>SUM(C25:C27)</f>
        <v>4000</v>
      </c>
    </row>
    <row r="30" spans="1:9" ht="27" thickBot="1">
      <c r="C30" s="84">
        <v>-2000</v>
      </c>
    </row>
    <row r="31" spans="1:9" ht="27" thickBot="1">
      <c r="A31" s="85" t="s">
        <v>114</v>
      </c>
      <c r="C31" s="85">
        <f>SUM(C29:C30)</f>
        <v>2000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B14" sqref="B14"/>
    </sheetView>
  </sheetViews>
  <sheetFormatPr baseColWidth="10" defaultRowHeight="26.25"/>
  <cols>
    <col min="1" max="1" width="31.28515625" style="84" customWidth="1"/>
    <col min="2" max="2" width="26.85546875" style="84" customWidth="1"/>
    <col min="3" max="3" width="22.85546875" style="84" customWidth="1"/>
    <col min="4" max="4" width="19.42578125" style="84" customWidth="1"/>
    <col min="5" max="16384" width="11.42578125" style="84"/>
  </cols>
  <sheetData>
    <row r="1" spans="1:5" ht="27" thickBot="1">
      <c r="A1" s="87" t="s">
        <v>106</v>
      </c>
    </row>
    <row r="3" spans="1:5">
      <c r="A3" s="84" t="s">
        <v>89</v>
      </c>
    </row>
    <row r="4" spans="1:5" ht="27" thickBot="1">
      <c r="B4" s="84" t="s">
        <v>104</v>
      </c>
    </row>
    <row r="5" spans="1:5" ht="27" thickBot="1">
      <c r="A5" s="85" t="s">
        <v>98</v>
      </c>
    </row>
    <row r="6" spans="1:5" ht="27" thickBot="1">
      <c r="B6" s="86" t="s">
        <v>95</v>
      </c>
      <c r="C6" s="86" t="s">
        <v>96</v>
      </c>
      <c r="D6" s="86" t="s">
        <v>97</v>
      </c>
    </row>
    <row r="7" spans="1:5" ht="27" thickBot="1">
      <c r="A7" s="84" t="s">
        <v>112</v>
      </c>
      <c r="B7" s="84">
        <v>10000</v>
      </c>
      <c r="C7" s="85">
        <f>+B7*0.2</f>
        <v>2000</v>
      </c>
      <c r="D7" s="85">
        <f>SUM(B7:C7)</f>
        <v>12000</v>
      </c>
    </row>
    <row r="8" spans="1:5">
      <c r="A8" s="84" t="s">
        <v>94</v>
      </c>
    </row>
    <row r="9" spans="1:5" ht="27" thickBot="1"/>
    <row r="10" spans="1:5" ht="27" thickBot="1">
      <c r="A10" s="85" t="s">
        <v>99</v>
      </c>
      <c r="B10" s="84" t="s">
        <v>105</v>
      </c>
    </row>
    <row r="11" spans="1:5" ht="27" thickBot="1">
      <c r="B11" s="86" t="s">
        <v>95</v>
      </c>
      <c r="C11" s="86" t="s">
        <v>96</v>
      </c>
      <c r="D11" s="86" t="s">
        <v>97</v>
      </c>
    </row>
    <row r="12" spans="1:5" ht="27" thickBot="1">
      <c r="A12" s="84" t="s">
        <v>101</v>
      </c>
      <c r="B12" s="84">
        <v>2000</v>
      </c>
      <c r="C12" s="85">
        <f>+B12*0.2</f>
        <v>400</v>
      </c>
      <c r="D12" s="85">
        <f>SUM(B12:C12)</f>
        <v>2400</v>
      </c>
    </row>
    <row r="13" spans="1:5">
      <c r="A13" s="84" t="s">
        <v>100</v>
      </c>
    </row>
    <row r="14" spans="1:5" ht="27" thickBot="1"/>
    <row r="15" spans="1:5" ht="27" thickBot="1">
      <c r="A15" s="85" t="s">
        <v>102</v>
      </c>
      <c r="C15" s="85">
        <f>+C7-C12</f>
        <v>1600</v>
      </c>
      <c r="E15" s="8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ENONCE 1</vt:lpstr>
      <vt:lpstr>ENONCE 2</vt:lpstr>
      <vt:lpstr>TVA</vt:lpstr>
      <vt:lpstr>TVA Crédit</vt:lpstr>
      <vt:lpstr>Tva à payer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ACF</dc:creator>
  <cp:lastModifiedBy>pc006</cp:lastModifiedBy>
  <cp:lastPrinted>2020-09-06T08:58:54Z</cp:lastPrinted>
  <dcterms:created xsi:type="dcterms:W3CDTF">2019-05-12T15:16:44Z</dcterms:created>
  <dcterms:modified xsi:type="dcterms:W3CDTF">2020-10-12T08:00:17Z</dcterms:modified>
</cp:coreProperties>
</file>